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raigresources-my.sharepoint.com/personal/karthur_bgl_gold/Documents/Desktop/"/>
    </mc:Choice>
  </mc:AlternateContent>
  <xr:revisionPtr revIDLastSave="0" documentId="8_{6302BD9A-D7D6-4BF0-9363-D70198CA28E5}" xr6:coauthVersionLast="47" xr6:coauthVersionMax="47" xr10:uidLastSave="{00000000-0000-0000-0000-000000000000}"/>
  <bookViews>
    <workbookView xWindow="-93" yWindow="-93" windowWidth="25786" windowHeight="13866" xr2:uid="{B9420CF9-E0C7-4F74-98CE-CD1646B0AF81}"/>
  </bookViews>
  <sheets>
    <sheet name="Home" sheetId="1" r:id="rId1"/>
    <sheet name="Activity and economic data" sheetId="2" r:id="rId2"/>
    <sheet name="SASB" sheetId="3" r:id="rId3"/>
    <sheet name="GRI Index" sheetId="4" r:id="rId4"/>
    <sheet name="TCFD" sheetId="18" r:id="rId5"/>
    <sheet name="Air quality" sheetId="5" r:id="rId6"/>
    <sheet name="Nature and biodiversity" sheetId="6" r:id="rId7"/>
    <sheet name="Energy and decarbonisation" sheetId="7" r:id="rId8"/>
    <sheet name="Tailings management" sheetId="8" r:id="rId9"/>
    <sheet name="Waste and hazardous materials" sheetId="9" r:id="rId10"/>
    <sheet name="Water stewardship" sheetId="10" r:id="rId11"/>
    <sheet name="Aboriginal cultural heritage" sheetId="11" r:id="rId12"/>
    <sheet name="Community relations" sheetId="12" r:id="rId13"/>
    <sheet name="Health and safety" sheetId="15" r:id="rId14"/>
    <sheet name="Diversity, equity and inclusion" sheetId="13" r:id="rId15"/>
    <sheet name="Employment profile" sheetId="14" r:id="rId16"/>
    <sheet name="Talent attraction and retention" sheetId="16" r:id="rId17"/>
    <sheet name="Ethics, risk and compliance" sheetId="17" r:id="rId18"/>
  </sheets>
  <externalReferences>
    <externalReference r:id="rId1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D12" i="2"/>
  <c r="D31" i="17"/>
  <c r="D47" i="14" l="1"/>
  <c r="D43" i="14"/>
  <c r="D42" i="14"/>
  <c r="D30" i="14"/>
  <c r="D41" i="14" s="1"/>
  <c r="D23" i="14"/>
  <c r="D20" i="14"/>
  <c r="D17" i="14"/>
  <c r="D14" i="14"/>
  <c r="D11" i="14"/>
  <c r="D7" i="14"/>
  <c r="D47" i="13"/>
  <c r="D44" i="13"/>
  <c r="D41" i="13"/>
  <c r="D38" i="13"/>
  <c r="D38" i="14" l="1"/>
  <c r="D39" i="14"/>
  <c r="D23" i="13" l="1"/>
  <c r="D22" i="13"/>
  <c r="D21" i="13"/>
  <c r="D7" i="10"/>
  <c r="D8" i="10" s="1"/>
  <c r="E43" i="14" l="1"/>
  <c r="E42" i="14"/>
  <c r="E41" i="14"/>
  <c r="E39" i="14"/>
  <c r="E38" i="14"/>
  <c r="D73" i="10"/>
  <c r="D69" i="10" s="1"/>
  <c r="D59" i="10"/>
  <c r="D55" i="10" s="1"/>
  <c r="D40" i="10"/>
  <c r="D36" i="10" s="1"/>
  <c r="D23" i="10"/>
  <c r="D18" i="6"/>
  <c r="E21" i="16"/>
  <c r="E20" i="16"/>
  <c r="E19" i="16"/>
  <c r="E17" i="16"/>
  <c r="E16" i="16"/>
  <c r="E15" i="16"/>
  <c r="E65" i="15"/>
  <c r="E58" i="15"/>
  <c r="E55" i="15"/>
  <c r="G18" i="13"/>
  <c r="F18" i="13"/>
  <c r="G8" i="13"/>
  <c r="F8" i="13"/>
  <c r="E32" i="7"/>
  <c r="E44" i="7" s="1"/>
  <c r="E28" i="7"/>
  <c r="F27" i="7"/>
  <c r="E12" i="7"/>
  <c r="D19" i="10" l="1"/>
  <c r="D14" i="10" s="1"/>
  <c r="D15" i="10" s="1"/>
  <c r="E35" i="7"/>
  <c r="E29" i="7"/>
</calcChain>
</file>

<file path=xl/sharedStrings.xml><?xml version="1.0" encoding="utf-8"?>
<sst xmlns="http://schemas.openxmlformats.org/spreadsheetml/2006/main" count="1631" uniqueCount="714">
  <si>
    <t>About the 2025 Sustainability Databook</t>
  </si>
  <si>
    <t>This performance data reflects the annual disclosure of our sustainability performance at Bellevue Gold Limited.</t>
  </si>
  <si>
    <t xml:space="preserve">Any restatements of this data set will be noted in italics with an explanation for the restatement. </t>
  </si>
  <si>
    <t xml:space="preserve">About the data: figures, rounding, and intensity-based denominators </t>
  </si>
  <si>
    <r>
      <t>Currencies</t>
    </r>
    <r>
      <rPr>
        <sz val="10"/>
        <color rgb="FF000000"/>
        <rFont val="Calibri"/>
        <family val="2"/>
      </rPr>
      <t>: All financial figures are quoted in AUD dollars unless otherwise noted.</t>
    </r>
  </si>
  <si>
    <r>
      <t>Rounding</t>
    </r>
    <r>
      <rPr>
        <sz val="10"/>
        <color rgb="FF000000"/>
        <rFont val="Calibri"/>
        <family val="2"/>
      </rPr>
      <t>: Some figures and percentages may not add up to the total figure or 100 percent due to rounding.</t>
    </r>
  </si>
  <si>
    <t xml:space="preserve">Finding additional financial and non-financial information  </t>
  </si>
  <si>
    <t>Governance and ethics: Details of our Board's bylaws, committee charters, guidelines, Bellevue Code of Conduct, policies and standards, and other governance practices are available on our website at: https://bellevuegold.com.au/company/#corporate-governance</t>
  </si>
  <si>
    <t>FY25 sustainability reporting suite: The 2025 Sustainability Databook are part of a larger package of sustainability disclosures in the 2025 Sustainability Report which is available on our website: https://bellevuegold.com.au/sustainability/</t>
  </si>
  <si>
    <t>Forward looking statements</t>
  </si>
  <si>
    <t xml:space="preserve">The 2025 Sustainability Databook contains forward looking statements. For information relating to forward looking statements, please refer to the Sustainability Report 2025. </t>
  </si>
  <si>
    <t>Providing feedback</t>
  </si>
  <si>
    <t>We welcome feedback on this data set, our annual sustainability report or any other aspect of our ESG performance. Please send general comments to admin@bgl.gold</t>
  </si>
  <si>
    <t>ACTIVITY METRICS</t>
  </si>
  <si>
    <t>SASB / GRI</t>
  </si>
  <si>
    <t>FY25</t>
  </si>
  <si>
    <t>FY24</t>
  </si>
  <si>
    <t>FY23</t>
  </si>
  <si>
    <t>FY22</t>
  </si>
  <si>
    <t>FY21</t>
  </si>
  <si>
    <t>FY20</t>
  </si>
  <si>
    <t>Production</t>
  </si>
  <si>
    <t>(1) metal ores (tonnes)</t>
  </si>
  <si>
    <t>EM-MM-000.A</t>
  </si>
  <si>
    <t>(2) finished metal products (tonnes)</t>
  </si>
  <si>
    <t>127,333 oz</t>
  </si>
  <si>
    <t>Total number of employees (number)</t>
  </si>
  <si>
    <t>EM-MM-000.B</t>
  </si>
  <si>
    <t>Total number of contractors (number)</t>
  </si>
  <si>
    <t>Percentage contractors (%)</t>
  </si>
  <si>
    <t>SUSTAINABILITY ACCOUNTING STANDARDS BOARD - TABLE</t>
  </si>
  <si>
    <t>Sustainability Accounting Standards Board (SASB) - Industry Standard: Metals and Mining</t>
  </si>
  <si>
    <t>Topic</t>
  </si>
  <si>
    <t>Code</t>
  </si>
  <si>
    <t>Accounting metric</t>
  </si>
  <si>
    <t>Bellevue Gold reference</t>
  </si>
  <si>
    <t>Greenhouse gas emissions</t>
  </si>
  <si>
    <t>EM-MM-110a.1.</t>
  </si>
  <si>
    <t>Gross global Scope 1 emissions, percentage covered under emissions-limiting regulations</t>
  </si>
  <si>
    <t>Energy and decarbonisation</t>
  </si>
  <si>
    <t>EM-MM-110a.2.</t>
  </si>
  <si>
    <t>Discussion of long-term and short-term strategy or plan to manage Scope 1 emissions, emissions reduction targets, and an analysis of performance against those targets</t>
  </si>
  <si>
    <t>Air quality</t>
  </si>
  <si>
    <t>EM-MM-120a.1.</t>
  </si>
  <si>
    <t>Air emissions of the following pollutants: (1) CO, (2) NOx (excluding N2O), (3) SOx, (4) particulate matter (PM10), (5) mercury (Hg), (6) lead (Pb), and (7) volatile organic compounds (VOCs)</t>
  </si>
  <si>
    <t>Energy management</t>
  </si>
  <si>
    <t>EM-MM-130a.1.</t>
  </si>
  <si>
    <t>(1) Total energy consumed, (2) percentage grid electricity, (3) percentage renewable</t>
  </si>
  <si>
    <t>Water management</t>
  </si>
  <si>
    <t>EM-MM-140a.1.</t>
  </si>
  <si>
    <t>(1) Total fresh water withdrawn, (2) total fresh water consumed, (3) percentage in regions with High or Extremely High Baseline Water Stress</t>
  </si>
  <si>
    <t>Water stewardship</t>
  </si>
  <si>
    <t>EM-MM-140a.2.</t>
  </si>
  <si>
    <t>Number of incidents of non-compliance associated with water quality permits, standards, and regulations</t>
  </si>
  <si>
    <t>Waste and hazardous materials management</t>
  </si>
  <si>
    <t>EM-MM-150a.4.</t>
  </si>
  <si>
    <t>Total weight of non-mineral waste generated</t>
  </si>
  <si>
    <t>Waste and hazardous materials</t>
  </si>
  <si>
    <t>EM-MM-150a.5.</t>
  </si>
  <si>
    <t>Total weight of tailings produced</t>
  </si>
  <si>
    <t>EM-MM-150a.6.</t>
  </si>
  <si>
    <t>Total weight of waste rock generated</t>
  </si>
  <si>
    <t>EM-MM-150a.7.</t>
  </si>
  <si>
    <t>Total weight of hazardous waste generated</t>
  </si>
  <si>
    <t>EM-MM-150a.8.</t>
  </si>
  <si>
    <t>Total weight of hazardous waste recycled</t>
  </si>
  <si>
    <t>EM-MM-150a.9.</t>
  </si>
  <si>
    <t>Number of significant incidents associated with hazardous materials and waste management</t>
  </si>
  <si>
    <t>EM-MM-150a.10</t>
  </si>
  <si>
    <t>Description of waste and hazardous materials management policies and procedures for active and inactive operations</t>
  </si>
  <si>
    <t>Biodiversity impacts</t>
  </si>
  <si>
    <t>EM-MM-160a.1.</t>
  </si>
  <si>
    <t>Description of environmental management policies and practices for active sites</t>
  </si>
  <si>
    <t>EM-MM-160a.2.</t>
  </si>
  <si>
    <t>Mine sites where acid rock drainage is: (1) predicted to occur, (2) actively mitigated, and (3) under treatment or remediation</t>
  </si>
  <si>
    <t>Nature and biodiversity</t>
  </si>
  <si>
    <t>EM-MM-160a.3.</t>
  </si>
  <si>
    <t>Percentage of (1) proved and (2) probable reserves in or near sites with protected conservation status or endangered species habitat</t>
  </si>
  <si>
    <t>Security, human rights and rights of Indigenous Peoples</t>
  </si>
  <si>
    <t>EM-MM-210a.1.</t>
  </si>
  <si>
    <t>Percentage of (1) proved and (2) probable reserves in or near areas of conflict</t>
  </si>
  <si>
    <t>Ethics, risk and compliance</t>
  </si>
  <si>
    <t>EM-MM-210a.2.</t>
  </si>
  <si>
    <t>Percentage of (1) proved and (2) probable reserves in or near Indigenous land</t>
  </si>
  <si>
    <t>Aboriginal cultural heritage</t>
  </si>
  <si>
    <t>EM-MM-210a.3.</t>
  </si>
  <si>
    <t>Discussion of engagement processes and due diligence practices with respect to human rights, indigenous rights, and operation in areas of conflict</t>
  </si>
  <si>
    <t>Community relations</t>
  </si>
  <si>
    <t>EM-MM-210b.1.</t>
  </si>
  <si>
    <t>Discussion of process to manage risks and opportunities associated with community rights and interests</t>
  </si>
  <si>
    <t>EM-MM-210b.2.</t>
  </si>
  <si>
    <t>Number and duration of non-technical delays</t>
  </si>
  <si>
    <t>Labour relations</t>
  </si>
  <si>
    <t>EM-MM-310a.1.</t>
  </si>
  <si>
    <t>Percentage of active workforce covered under collective bargaining agreements, broken down by U.S. and foreign employees</t>
  </si>
  <si>
    <t>Talent attraction and retention</t>
  </si>
  <si>
    <t>EM-MM-310a.2.</t>
  </si>
  <si>
    <t>Number and duration of strikes and lockouts</t>
  </si>
  <si>
    <t>Workforce health and safety</t>
  </si>
  <si>
    <t>EM-MM-320a.1.</t>
  </si>
  <si>
    <t>(1) MSHA all-incidence rate, (2) fatality rate, (3) near miss frequency rate (NMFR) and (4) average hours of health, safety, and emergency response training for (a) full-time employees and (b) contract employees</t>
  </si>
  <si>
    <t>Health and safety</t>
  </si>
  <si>
    <t>Business ethics and transparency</t>
  </si>
  <si>
    <t>EM-MM-510a.1.</t>
  </si>
  <si>
    <t>Description of the management system for prevention of corruption and bribery throughout the value chain</t>
  </si>
  <si>
    <t>EM-MM-510a.2.</t>
  </si>
  <si>
    <t>Production in countries that have the 20 lowest rankings in Transparency International’s Corruption Perception Index</t>
  </si>
  <si>
    <t>Tailings Storage Facilities Management</t>
  </si>
  <si>
    <t>EM-MM-540a.1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</si>
  <si>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</si>
  <si>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EM-MM-540a.2</t>
  </si>
  <si>
    <t>Summary of tailings management systems and governance structure used to monitor and maintain the stability of tailings storage facilities</t>
  </si>
  <si>
    <t>EM-MM-540a.3</t>
  </si>
  <si>
    <t>Approach to development of Emergency Preparedness and Response Plans (EPRPs) for tailings storage facilities</t>
  </si>
  <si>
    <t>Activity metrics</t>
  </si>
  <si>
    <t>Production of (1) metal ores and (2) finished metal products</t>
  </si>
  <si>
    <t>Activity and economic data</t>
  </si>
  <si>
    <t>Total number of employees, percentage contractors</t>
  </si>
  <si>
    <t>GLOBAL REPORTING INITIATIVE (GRI) STANDARDS CONTENT INDEX</t>
  </si>
  <si>
    <t>Bellevue Gold Limited has reported with reference to the GRI Standards for the period 1 July 2024 - 30 June 2025</t>
  </si>
  <si>
    <t>GRI 2: General Disclosures 2021</t>
  </si>
  <si>
    <t>Disclosure title</t>
  </si>
  <si>
    <t>2-1</t>
  </si>
  <si>
    <t>Organisational details</t>
  </si>
  <si>
    <t>2-2</t>
  </si>
  <si>
    <t>Entities included in the organisations sustainability reporting</t>
  </si>
  <si>
    <t>2-3</t>
  </si>
  <si>
    <t>Reporting period, frequency and contact point</t>
  </si>
  <si>
    <t>2-4</t>
  </si>
  <si>
    <t xml:space="preserve">Restatements of information </t>
  </si>
  <si>
    <t>Stated accordingly</t>
  </si>
  <si>
    <t>2-5</t>
  </si>
  <si>
    <t>External assurance</t>
  </si>
  <si>
    <t>Assurance has not been sought for the Sustainability Report</t>
  </si>
  <si>
    <t>2-6</t>
  </si>
  <si>
    <t>Activities, value chain and other business relationships</t>
  </si>
  <si>
    <t>2-7</t>
  </si>
  <si>
    <t>Employees</t>
  </si>
  <si>
    <t>Employment profile</t>
  </si>
  <si>
    <t>2-8</t>
  </si>
  <si>
    <t>Workers who are not employees</t>
  </si>
  <si>
    <t>2-9</t>
  </si>
  <si>
    <t>Governance structure and composition</t>
  </si>
  <si>
    <t>2-10</t>
  </si>
  <si>
    <t>Nomination and selection of the highest governance body</t>
  </si>
  <si>
    <t>2-11</t>
  </si>
  <si>
    <t>Chair of the highest governance body</t>
  </si>
  <si>
    <t>2-12</t>
  </si>
  <si>
    <t>Role of the highest governance body in overseeing management of impacts</t>
  </si>
  <si>
    <t>2-13</t>
  </si>
  <si>
    <t>Delegation of responsibility for managing impacts</t>
  </si>
  <si>
    <t>TCFD</t>
  </si>
  <si>
    <t>2-14</t>
  </si>
  <si>
    <t>Role of the highest governance body in sustainability reporting</t>
  </si>
  <si>
    <t>2-15</t>
  </si>
  <si>
    <t>Conflicts of interest</t>
  </si>
  <si>
    <t>2-16</t>
  </si>
  <si>
    <t>Communication of critical concerns</t>
  </si>
  <si>
    <t>2-17</t>
  </si>
  <si>
    <t>Collective knowledge of the highest governance body</t>
  </si>
  <si>
    <t>Corporate Governance Statement 2025</t>
  </si>
  <si>
    <t>2-18</t>
  </si>
  <si>
    <t>Evaluation of the performance of the highest governance body</t>
  </si>
  <si>
    <t>2-19</t>
  </si>
  <si>
    <t>Remuneration policies</t>
  </si>
  <si>
    <t>2-20</t>
  </si>
  <si>
    <t>Process to determine remuneration</t>
  </si>
  <si>
    <t>Nomination and Remuneration Committee Charter</t>
  </si>
  <si>
    <t>2-21</t>
  </si>
  <si>
    <t>Annual total compensation ratio</t>
  </si>
  <si>
    <t>Diversity, equity and inclusion</t>
  </si>
  <si>
    <t>2-22</t>
  </si>
  <si>
    <t>Statement on sustainable development strategy</t>
  </si>
  <si>
    <t>2-23</t>
  </si>
  <si>
    <t>Policy commitments</t>
  </si>
  <si>
    <t>2-24</t>
  </si>
  <si>
    <t>Embedding policy commitments</t>
  </si>
  <si>
    <t>2-25</t>
  </si>
  <si>
    <t>Processes to remediate negative impacts</t>
  </si>
  <si>
    <t>2-26</t>
  </si>
  <si>
    <t>Mechanisms for seeking advice and raising concerns</t>
  </si>
  <si>
    <t>2-27</t>
  </si>
  <si>
    <t>Compliance with laws and regulations</t>
  </si>
  <si>
    <t>2-28</t>
  </si>
  <si>
    <t>Membership associations</t>
  </si>
  <si>
    <t>2-29</t>
  </si>
  <si>
    <t>Approach to stakeholder engagement</t>
  </si>
  <si>
    <t>2-30</t>
  </si>
  <si>
    <t>Collective bargaining agreements</t>
  </si>
  <si>
    <t>Not applicable - no employees are collective bargaining agreements</t>
  </si>
  <si>
    <t>GRI 3: Material Topics 2021</t>
  </si>
  <si>
    <t>3-1</t>
  </si>
  <si>
    <t>Process to determine material topics</t>
  </si>
  <si>
    <t>3-2</t>
  </si>
  <si>
    <t>List of material topics</t>
  </si>
  <si>
    <t>3-3</t>
  </si>
  <si>
    <t>Management of material topics</t>
  </si>
  <si>
    <t>GRI 14: Mining Sector 2024</t>
  </si>
  <si>
    <t>Topic 14.1 GHG emissions</t>
  </si>
  <si>
    <t>14.1.1</t>
  </si>
  <si>
    <t>14.1.2</t>
  </si>
  <si>
    <t>Energy consumption within the organization</t>
  </si>
  <si>
    <t>14.1.3</t>
  </si>
  <si>
    <t>Energy consumption outside of the organisation</t>
  </si>
  <si>
    <t>14.1.4</t>
  </si>
  <si>
    <t>Energy intensity</t>
  </si>
  <si>
    <t>14.1.5</t>
  </si>
  <si>
    <t>Direct (Scope 1) GHG emissions</t>
  </si>
  <si>
    <t>14.1.6</t>
  </si>
  <si>
    <t>Energy indirect (Scope 2) GHG emissions</t>
  </si>
  <si>
    <t>14.1.7</t>
  </si>
  <si>
    <t>Other indirect (Scope 3) GHG emissions</t>
  </si>
  <si>
    <t>14.1.8</t>
  </si>
  <si>
    <t>GHG emissions intensity</t>
  </si>
  <si>
    <t>14.1.9</t>
  </si>
  <si>
    <t>Reduction of GHG emissions</t>
  </si>
  <si>
    <t>Topic 14.2 Climate adaptation and resilience</t>
  </si>
  <si>
    <t>14.2.1</t>
  </si>
  <si>
    <t>14.2.2</t>
  </si>
  <si>
    <t>Financial implications and other risks and opportunities due to climate change</t>
  </si>
  <si>
    <t>Topic 14.3 Air emissions</t>
  </si>
  <si>
    <t>NOT MATERIAL</t>
  </si>
  <si>
    <t>Bellevue Gold completed a materiality assessment during FY24 and Air emissions was not deemed a material topic.</t>
  </si>
  <si>
    <t>Topic 14.4 Biodiversity</t>
  </si>
  <si>
    <t>14.4.1</t>
  </si>
  <si>
    <t>14.4.2</t>
  </si>
  <si>
    <t>Policies to halt and reverse biodiversity loss</t>
  </si>
  <si>
    <t>14.4.3</t>
  </si>
  <si>
    <t>Management of biodiversity impacts</t>
  </si>
  <si>
    <t>14.4.4</t>
  </si>
  <si>
    <t>Identification of biodiversity impacts</t>
  </si>
  <si>
    <t>14.4.5</t>
  </si>
  <si>
    <t>Locations with biodiversity impacts</t>
  </si>
  <si>
    <t>14.4.6</t>
  </si>
  <si>
    <t>Direct drivers of biodiversity loss</t>
  </si>
  <si>
    <t>14.4.7</t>
  </si>
  <si>
    <t>Changes to the state of biodiversity</t>
  </si>
  <si>
    <t>14.4.8</t>
  </si>
  <si>
    <t>Ecosystem services</t>
  </si>
  <si>
    <t>Topic 14.5 Waste</t>
  </si>
  <si>
    <t>Bellevue Gold completed a materiality assessment during FY24 and Waste was not deemed a material topic.</t>
  </si>
  <si>
    <t>Topic 14.6 Tailings</t>
  </si>
  <si>
    <t>14.6.1</t>
  </si>
  <si>
    <t>14.6.2</t>
  </si>
  <si>
    <t>Report the tailings disposal methods used by the organization</t>
  </si>
  <si>
    <t>14.6.3</t>
  </si>
  <si>
    <t>List the organization’s tailings facilities, and report the name, location, and ownership status, including whether the organization is the operator</t>
  </si>
  <si>
    <t>Tailings management</t>
  </si>
  <si>
    <t>Topic 14.7 Water and effluents</t>
  </si>
  <si>
    <t>14.7.1</t>
  </si>
  <si>
    <t>14.7.2</t>
  </si>
  <si>
    <t>Interactions with water as a shared resource</t>
  </si>
  <si>
    <t>14.7.3</t>
  </si>
  <si>
    <t>Management of water discharge-related impacts</t>
  </si>
  <si>
    <t>14.7.4</t>
  </si>
  <si>
    <t>Water withdrawal</t>
  </si>
  <si>
    <t>14.7.5</t>
  </si>
  <si>
    <t>Water discharge</t>
  </si>
  <si>
    <t>14.7.6</t>
  </si>
  <si>
    <t>Water consumption</t>
  </si>
  <si>
    <t>Topic 14.8 Closure and rehabilitation</t>
  </si>
  <si>
    <t>Bellevue Gold completed a materiality assessment during FY24 and Closure and rehabilitation was not deemed a material topic.</t>
  </si>
  <si>
    <t>Topic 14.9 Economic impacts</t>
  </si>
  <si>
    <t>Bellevue Gold completed a materiality assessment during FY24 and Economic impacts was not deemed a material topic.</t>
  </si>
  <si>
    <t>Topic 14.10 Local communities</t>
  </si>
  <si>
    <t>14.10.1</t>
  </si>
  <si>
    <t>14.10.2</t>
  </si>
  <si>
    <t>Operations with local community engagement, impact assessments, and development programs</t>
  </si>
  <si>
    <t>14.10.3</t>
  </si>
  <si>
    <t>Operations with significant actual and potential negative impacts on local communities</t>
  </si>
  <si>
    <t>14.10.4</t>
  </si>
  <si>
    <t>Grievances from the local community at the mine-site level</t>
  </si>
  <si>
    <t>Topic 14.11 Rights of Indigenous Peoples</t>
  </si>
  <si>
    <t>14.11.1</t>
  </si>
  <si>
    <t>14.11.2</t>
  </si>
  <si>
    <t>Incidents of violations involving rights of Indigenous Peoples</t>
  </si>
  <si>
    <t>14.11.3</t>
  </si>
  <si>
    <t>Locations of operations and proven reserves where Indigenous Peoples are present and are or may be affected by the activities of the organization</t>
  </si>
  <si>
    <t>14.11.4</t>
  </si>
  <si>
    <t>Report whether the organization has been involved in a process of seeking free, prior, and informed consent (FPIC) from Indigenous Peoples for any of the organization’s activities</t>
  </si>
  <si>
    <t>Topic 14.12 Land and resource rights</t>
  </si>
  <si>
    <t>Bellevue Gold completed a materiality assessment during FY24 and Land and resource rights was not deemed a material topic.</t>
  </si>
  <si>
    <t>Topic 14.13 Artisanal and small-scale mining</t>
  </si>
  <si>
    <t>Bellevue Gold completed a materiality assessment during FY24 and Artisan and small-scale mining was not deemed a material topic.</t>
  </si>
  <si>
    <t>Topic 14.14 Security practices</t>
  </si>
  <si>
    <t>Bellevue Gold completed a materiality assessment during FY24 and Security practices was not deemed a material topic.</t>
  </si>
  <si>
    <t>Topic 14.15 Critical incident management</t>
  </si>
  <si>
    <t>Bellevue Gold completed a materiality assessment during FY24 and Critical incident management was not deemed a material topic.</t>
  </si>
  <si>
    <t>Topic 14.16 Occupational health and safety</t>
  </si>
  <si>
    <t>14.16.1</t>
  </si>
  <si>
    <t>14.16.2</t>
  </si>
  <si>
    <t>Occupational health and safety management system</t>
  </si>
  <si>
    <t>14.16.3</t>
  </si>
  <si>
    <t>Hazard identification, risk assessment, and incident investigation</t>
  </si>
  <si>
    <t>14.16.4</t>
  </si>
  <si>
    <t>Occupational health services</t>
  </si>
  <si>
    <t>14.16.5</t>
  </si>
  <si>
    <t>Worker participation, consultation, and communication on occupational health and safety</t>
  </si>
  <si>
    <t>14.16.6</t>
  </si>
  <si>
    <t>Worker training on occupational health and safety</t>
  </si>
  <si>
    <t>14.16.7</t>
  </si>
  <si>
    <t>Promotion of worker health</t>
  </si>
  <si>
    <t>14.16.8</t>
  </si>
  <si>
    <t>Prevention and mitigation of occupational health and safety impacts directly linked by business relationships</t>
  </si>
  <si>
    <t>14.16.9</t>
  </si>
  <si>
    <t>Workers covered by an occupational health and safety management system</t>
  </si>
  <si>
    <t>14.16.10</t>
  </si>
  <si>
    <t>Work-related injuries</t>
  </si>
  <si>
    <t>14.16.11</t>
  </si>
  <si>
    <t>Work-related ill health</t>
  </si>
  <si>
    <t>Topic 14.17 Employment practices</t>
  </si>
  <si>
    <t>14.17.1</t>
  </si>
  <si>
    <t>14.17.2</t>
  </si>
  <si>
    <t>Ratios of standard entry-level wage by gender compared to local minimum wage</t>
  </si>
  <si>
    <t>14.17.3</t>
  </si>
  <si>
    <t>New employee hires and employee turnover</t>
  </si>
  <si>
    <t>14.17.4</t>
  </si>
  <si>
    <t>Benefits provided to full-time employees that are not provided to temporary or part-time employees</t>
  </si>
  <si>
    <t>14.17.5</t>
  </si>
  <si>
    <t>Parental leave</t>
  </si>
  <si>
    <t>14.17.6</t>
  </si>
  <si>
    <t>Minimum notice periods regarding operational changes</t>
  </si>
  <si>
    <t>14.17.7</t>
  </si>
  <si>
    <t>Average hours of training per year per employee</t>
  </si>
  <si>
    <t>14.17.8</t>
  </si>
  <si>
    <t>Programs for upgrading employee skills and transition assistance programs</t>
  </si>
  <si>
    <t>14.17.9</t>
  </si>
  <si>
    <t>New suppliers that were screened using social criteria</t>
  </si>
  <si>
    <t>14.17.10</t>
  </si>
  <si>
    <t>Negative social impacts in the supply chain and actions taken</t>
  </si>
  <si>
    <t>Topic 14.18 Child labor</t>
  </si>
  <si>
    <t>Bellevue Gold completed a materiality assessment during FY24 and Child labor was not deemed a material topic.</t>
  </si>
  <si>
    <t>Topic 14.19 Forced labor and modern slavery</t>
  </si>
  <si>
    <t>Bellevue Gold completed a materiality assessment during FY24 and Forced labor and modern slavery was not deemed a material topic.</t>
  </si>
  <si>
    <t>Topic 14.20 Freedom of association and collective bargaining</t>
  </si>
  <si>
    <t>Bellevue Gold completed a materiality assessment during FY24 and Freedom of association and collective bargaining was not deemed a material topic.</t>
  </si>
  <si>
    <t>Topic 14.21 Non-discrimination and equal opportunity</t>
  </si>
  <si>
    <t>14.21.1</t>
  </si>
  <si>
    <t>14.21.2</t>
  </si>
  <si>
    <t>Proportion of senior management hired from the local community</t>
  </si>
  <si>
    <t>14.21.3</t>
  </si>
  <si>
    <t>14.21.4</t>
  </si>
  <si>
    <t>14.21.5</t>
  </si>
  <si>
    <t>Diversity of governance bodies and employees</t>
  </si>
  <si>
    <t>14.21.6</t>
  </si>
  <si>
    <t>Ratio of basic salary and remuneration of women to men</t>
  </si>
  <si>
    <t>14.21.7</t>
  </si>
  <si>
    <t>Incidents of discrimination and corrective actions taken</t>
  </si>
  <si>
    <t>Topic 14.22 Anti-corruption</t>
  </si>
  <si>
    <t>Bellevue Gold completed a materiality assessment during FY24 and Anti-corruption was not deemed a material topic.</t>
  </si>
  <si>
    <t>Topic 14.23 Payments to governments</t>
  </si>
  <si>
    <t>Bellevue Gold completed a materiality assessment during FY24 and Payments to governments was not deemed a material topic.</t>
  </si>
  <si>
    <t>Topic 14.24 Public policy</t>
  </si>
  <si>
    <t>Bellevue Gold completed a materiality assessment during FY24 and Public policy was not deemed a material topic.</t>
  </si>
  <si>
    <t>Topic 14.25 Conflict-affected and high-risk areas</t>
  </si>
  <si>
    <t>Bellevue Gold completed a materiality assessment during FY24 and Conflict-affected and high-risk areas was not deemed a material topic.</t>
  </si>
  <si>
    <t>AIR QUALITY</t>
  </si>
  <si>
    <t>CO (tonnes)</t>
  </si>
  <si>
    <t>N/A</t>
  </si>
  <si>
    <t>NOx (tonnes)</t>
  </si>
  <si>
    <t>SOx (tonnes)</t>
  </si>
  <si>
    <t>PM10 (tonnes)</t>
  </si>
  <si>
    <t>Hg (tonnes)</t>
  </si>
  <si>
    <t>Pb (tonnes)</t>
  </si>
  <si>
    <t>Volatile organic compounds (tonnes)</t>
  </si>
  <si>
    <t>BIODIVERSITY - OVERVIEW</t>
  </si>
  <si>
    <t>Mines sites where acid rock drainage is</t>
  </si>
  <si>
    <t>(1) predicted to occur (%)</t>
  </si>
  <si>
    <t>(2) actively mitigated (%)</t>
  </si>
  <si>
    <t>(3) under treatment or remediation (%)</t>
  </si>
  <si>
    <t>Reserves in or near sites with protected conservation status or endangered species habitat</t>
  </si>
  <si>
    <t>(1) proved reserves (%)</t>
  </si>
  <si>
    <t>(2) probable reserves (%)</t>
  </si>
  <si>
    <t>AREAS UNDER RESTORATION OR REHABILITATION</t>
  </si>
  <si>
    <t xml:space="preserve">Bellevue Gold Project </t>
  </si>
  <si>
    <t>(1) area under restoration or rehabilitation (hectares)</t>
  </si>
  <si>
    <t>GRI 14.4.3</t>
  </si>
  <si>
    <t>(2) area restored or rehabilitated (hectares)</t>
  </si>
  <si>
    <t>LOCATIONS WITH BIODIVERSITY IMPACTS</t>
  </si>
  <si>
    <t>Sites with the most significant impacts on biodiversity</t>
  </si>
  <si>
    <t>(1) Bellevue Gold Project (hectares)</t>
  </si>
  <si>
    <t>GRI 14.4.5</t>
  </si>
  <si>
    <t>Distance from ecologically sensitive areas</t>
  </si>
  <si>
    <t>(1) Bellevue Gold Project (kms)</t>
  </si>
  <si>
    <t>DRIVERS OF BIODIVERSITY LOSS</t>
  </si>
  <si>
    <t>Bellevue Gold Project</t>
  </si>
  <si>
    <t>(1) natural ecosystem converted since a cut-off or reference date</t>
  </si>
  <si>
    <t>NA</t>
  </si>
  <si>
    <t>size (hectares)</t>
  </si>
  <si>
    <t>GRI 14.4.7</t>
  </si>
  <si>
    <t>cut-off date (date)</t>
  </si>
  <si>
    <t>(2) land and sea converted from one intensively used or modified ecosystem to another during reporting period (hectares)</t>
  </si>
  <si>
    <t>EMISSIONS OVERVIEW</t>
  </si>
  <si>
    <t>Scope 1 (t CO2e)</t>
  </si>
  <si>
    <t>EM-MM-110a.1.
GRI 14.1.5</t>
  </si>
  <si>
    <t>Scope 2 (t CO2e)</t>
  </si>
  <si>
    <t>Not tracked</t>
  </si>
  <si>
    <t>Scope 1 emissions</t>
  </si>
  <si>
    <t>(1) scope 1 CO2 non-biogenic emissions (t CO2e)</t>
  </si>
  <si>
    <t>GRI 14.1.5</t>
  </si>
  <si>
    <t>(2) scope 1 CO2 biogenic emissions (t CO2e)</t>
  </si>
  <si>
    <t>Location-based Scope 2 emissions</t>
  </si>
  <si>
    <t>(1) Bellevue Gold Project (t CO2e)</t>
  </si>
  <si>
    <t>GRI 14.1.6</t>
  </si>
  <si>
    <t>(2) Perth office (t CO2e)</t>
  </si>
  <si>
    <t>Scope 3 emissions</t>
  </si>
  <si>
    <t>(1) scope 3 CO2 non-biogenic emissions (t CO2e)</t>
  </si>
  <si>
    <t>GRI 14.1.7</t>
  </si>
  <si>
    <t>Not yet reported</t>
  </si>
  <si>
    <t>(2) scope 3 CO2 biogenic emissions (t CO2e)</t>
  </si>
  <si>
    <t>EMISSIONS INTENSITY</t>
  </si>
  <si>
    <t>Emissions intensity (t CO2e/oz)</t>
  </si>
  <si>
    <t>GRI 14.1.8</t>
  </si>
  <si>
    <t>0.53*</t>
  </si>
  <si>
    <t>ENERGY CONSUMPTION</t>
  </si>
  <si>
    <t>Total energy consumed (GJ)</t>
  </si>
  <si>
    <t>Percentage grid electricity (%)</t>
  </si>
  <si>
    <t>&lt;1%</t>
  </si>
  <si>
    <t>Percentage renewable (%)</t>
  </si>
  <si>
    <t>&lt;0.03%</t>
  </si>
  <si>
    <t>Not reported</t>
  </si>
  <si>
    <t>Total fuel consumption within the organisation from non-renewable sources (GJ)</t>
  </si>
  <si>
    <t>GRI 14.1.2</t>
  </si>
  <si>
    <t>Total fuel consumption within the organisation from renewable sources (GJ)</t>
  </si>
  <si>
    <t>Energy consumption</t>
  </si>
  <si>
    <t>(1) electricity consumption (GJ)</t>
  </si>
  <si>
    <t>(2) heating consumption (GJ)</t>
  </si>
  <si>
    <t>(3) cooling consumption (GJ)</t>
  </si>
  <si>
    <t>(4) steam consumption (GJ)</t>
  </si>
  <si>
    <t>Energy sold</t>
  </si>
  <si>
    <t>(1) electricity sold (GJ)</t>
  </si>
  <si>
    <t>(2) heating sold (GJ)</t>
  </si>
  <si>
    <t>(3) cooling sold (GJ)</t>
  </si>
  <si>
    <t>(4) steam sold (GJ)</t>
  </si>
  <si>
    <t>Total energy consumed within the organisation (GJ)</t>
  </si>
  <si>
    <t>Total energy consumed outside of organisation (GJ)</t>
  </si>
  <si>
    <t>GRI 14.1.3</t>
  </si>
  <si>
    <t>* Emissions intensity (t CO2e/oz) for 9-month of gold production</t>
  </si>
  <si>
    <t>TAILINGS STORAGE FACILITIES MANAGEMENT</t>
  </si>
  <si>
    <t>EM-MM-540a.1.
GRI 14.6.3</t>
  </si>
  <si>
    <t xml:space="preserve">FACILITY NAME </t>
  </si>
  <si>
    <t>LOCATION</t>
  </si>
  <si>
    <t>OWNERSHIP STATUS</t>
  </si>
  <si>
    <t>OPERATIONAL STATUS</t>
  </si>
  <si>
    <t>CONSTRUCTION METHOD</t>
  </si>
  <si>
    <t>MAXIMUM PERMITTED STORAGE CAPACITY</t>
  </si>
  <si>
    <t>FREQUENCY OF RISK ASSESSMENTS</t>
  </si>
  <si>
    <t>RECENT RISK ASSESSMENT FINDINGS</t>
  </si>
  <si>
    <t>CONSEQUENCE CLASSIFICATION</t>
  </si>
  <si>
    <t>DATE OF MOST RECENT INDEPENDENT TECHNICAL REVIEW</t>
  </si>
  <si>
    <t>MATERIAL FINDINGS</t>
  </si>
  <si>
    <t>MITIGATION MEASURES</t>
  </si>
  <si>
    <t>DATE OF NEXT INDEPENDENT TECHNICAL REVIEW</t>
  </si>
  <si>
    <t>SITE-SPECIFIC EPRP</t>
  </si>
  <si>
    <t>Vanguard In-Pit Tailings Storage Facility (IPTSF) - Stage 1</t>
  </si>
  <si>
    <t>259549, 6942504 
(Zone 51)</t>
  </si>
  <si>
    <t>Bellevue Gold</t>
  </si>
  <si>
    <t>Completed</t>
  </si>
  <si>
    <t>In-Pit Storage Facility (no constructed embankments)</t>
  </si>
  <si>
    <t xml:space="preserve">General risk assessment completed as part of TMP for commissioning and early operation of IPTSF. </t>
  </si>
  <si>
    <t xml:space="preserve">N/A for operation of the IPTSF </t>
  </si>
  <si>
    <t>Low</t>
  </si>
  <si>
    <t>None</t>
  </si>
  <si>
    <t>Implemented in TMP</t>
  </si>
  <si>
    <t xml:space="preserve">Review will coincide with next stage of design </t>
  </si>
  <si>
    <t>General ERP developed as part of TMP</t>
  </si>
  <si>
    <t>Integrated Waste Landform Tailings Storage Facility (IWLTSF) – Stage 2 Intermediate Storage</t>
  </si>
  <si>
    <t>29525, 6942790
(Zone 51)</t>
  </si>
  <si>
    <t>Starter embankments</t>
  </si>
  <si>
    <t>The design storage capacity of the IWLTSF Stage 2 at its intermediate storage is 760,000 tonnes at an assumed density of 1.4 t/m3</t>
  </si>
  <si>
    <t>General risk assessment completed as part of TMP for IWLTSF Stage 2 and Stage 3</t>
  </si>
  <si>
    <t>Excessive water storage, large pond, misalignment of pond, pond closer to embankment, piping-interal erosion.</t>
  </si>
  <si>
    <t>Integrated Waste Landform Tailings Storage Facility (IWLTSF) – Stage 3</t>
  </si>
  <si>
    <t>259625, 6942200
(Zone 51)</t>
  </si>
  <si>
    <t>Active</t>
  </si>
  <si>
    <t>The design storage capacity of the IWLTSF Stage 3 is 1,570,000 tonnes at an assumed density of 1.4 t/m3</t>
  </si>
  <si>
    <t>Excessive water storage, overtopping, pond closer to embankment, piping-interal erosion, embankment instability due to excessive loading</t>
  </si>
  <si>
    <t>High C</t>
  </si>
  <si>
    <t>Integrated Waste Landform Tailings Storage Facility (IWLTSF) – Stage 2 Remaining Storage</t>
  </si>
  <si>
    <t>Inactive (Future)</t>
  </si>
  <si>
    <t>The design storage capacity of the IWLTSF Stage 2 remaining is 210,000 tonnes at an assumed density of 1.4 t/m3</t>
  </si>
  <si>
    <t>WASTE GENERATED</t>
  </si>
  <si>
    <t>Total weight of non-mineral waste generated (tonnes)</t>
  </si>
  <si>
    <t>Total weight of tailings produced (tonnes)</t>
  </si>
  <si>
    <t>Total weight of waste rock generated (tonnes)</t>
  </si>
  <si>
    <t>Total weight of hazardous waste generated (tonnes)</t>
  </si>
  <si>
    <t>Total weight of hazardous waste recycled (tonnes)</t>
  </si>
  <si>
    <t>Number of significant incidents associated with hazardous materials and waste management (number)</t>
  </si>
  <si>
    <t>WATER OVERVIEW</t>
  </si>
  <si>
    <t>Total fresh water withdrawn (m3)</t>
  </si>
  <si>
    <t>Total fresh water consumed (m3)</t>
  </si>
  <si>
    <t>Percentage of each in regions with high or extremely high baseline water stress (%)</t>
  </si>
  <si>
    <t>Incidents of non-compliance associated with water quality permits, standards and regulations (number)</t>
  </si>
  <si>
    <t>WATER CONSUMPTION</t>
  </si>
  <si>
    <t>Total water consumption (ML)</t>
  </si>
  <si>
    <t>GRI 14.7.6</t>
  </si>
  <si>
    <t>Total water consumption from all areas with water stress (ML)</t>
  </si>
  <si>
    <t>WATER WITHDRAWAL</t>
  </si>
  <si>
    <t>Total water withdrawal (ML)</t>
  </si>
  <si>
    <t>GRI 14.7.4</t>
  </si>
  <si>
    <t>(1) surface water (ML)</t>
  </si>
  <si>
    <t>freshwater (ML)</t>
  </si>
  <si>
    <t>other water (ML)</t>
  </si>
  <si>
    <t>(2) groundwater (ML)</t>
  </si>
  <si>
    <t>(3) seawater (ML)</t>
  </si>
  <si>
    <t>(4) produced water (ML)</t>
  </si>
  <si>
    <t>(5) third-party water (ML)</t>
  </si>
  <si>
    <t>Total water withdrawal from all areas with water stress (ML)</t>
  </si>
  <si>
    <t>WATER DISCHARGED</t>
  </si>
  <si>
    <t>Total water discharged</t>
  </si>
  <si>
    <t>GRI 14.7.5</t>
  </si>
  <si>
    <t>(4) third-party water (ML)</t>
  </si>
  <si>
    <t>Total water discharged to all areas with water stress</t>
  </si>
  <si>
    <t>Priority substances of concern for which discharged water is treated</t>
  </si>
  <si>
    <t>(1) incidents of non-compliance with discharge limts (number)</t>
  </si>
  <si>
    <t>INDIGENOUS PEOPLES</t>
  </si>
  <si>
    <t>Reserves in or near Indigenous land</t>
  </si>
  <si>
    <t>INCIDENTS OF VIOLATION INVOLVING RIGHTS OF INDIGENOUS PEOPLES</t>
  </si>
  <si>
    <t>Identifiable incidents of violations involving the rights of indigenous peoples (number)</t>
  </si>
  <si>
    <t>GRI 14.11.2</t>
  </si>
  <si>
    <t>COMMUNITY RELATIONS</t>
  </si>
  <si>
    <t>Non-technical delays (number)</t>
  </si>
  <si>
    <t>Duration of non-technical delays (days)</t>
  </si>
  <si>
    <t>Operations with implemented local community engagement, impact assessments, and/or development programs (%)</t>
  </si>
  <si>
    <t>GRI 14.10.2</t>
  </si>
  <si>
    <t>Grievances from local community (number)</t>
  </si>
  <si>
    <t>GRI 14.10.4</t>
  </si>
  <si>
    <t>Grievances that were addressed and resolved (%)</t>
  </si>
  <si>
    <t>Grievances that were resolved through remediation (%)</t>
  </si>
  <si>
    <t>HIRING PRACTICES IN LOCAL COMMUNITIES</t>
  </si>
  <si>
    <t>Senior management that are hired from local communities (%)</t>
  </si>
  <si>
    <t>GRI 14.21.2</t>
  </si>
  <si>
    <t>INDIGENOUS BUSINESSES</t>
  </si>
  <si>
    <t>Procurement from indigenous businesses ($)</t>
  </si>
  <si>
    <t>KEY HEALTH AND SAFETY INDICATORS</t>
  </si>
  <si>
    <t>Number of fatalities (number)</t>
  </si>
  <si>
    <t>Lost Time Injury Frequency Rate (LTIFR) (number)</t>
  </si>
  <si>
    <t>Total Recordable Injury Frequency Rate (number)</t>
  </si>
  <si>
    <t>DMIRS reported injuries (including injury and illness) (number)</t>
  </si>
  <si>
    <t>High Potential Incidents (excluding injury and illness) (number)</t>
  </si>
  <si>
    <t>Days lost due to reported injuries (days)</t>
  </si>
  <si>
    <t>All Injury Rate Total (number)</t>
  </si>
  <si>
    <t>MHSA all-incident rate</t>
  </si>
  <si>
    <t>MHSA fatality rate</t>
  </si>
  <si>
    <t>Near miss frequency rate (NMFR)</t>
  </si>
  <si>
    <t>Lost-Time Injury Frequency Rate (LTIFR) (number)</t>
  </si>
  <si>
    <t>Total Recordable Injury Frequency Rate (TRIFR) (number)</t>
  </si>
  <si>
    <t>Number of high-consequence work-related injuries (number)</t>
  </si>
  <si>
    <t>GRI 14.16.10</t>
  </si>
  <si>
    <t>Rate of high-consequence work-related injuries (%)</t>
  </si>
  <si>
    <t>Number of recordable work-related injuries (includes high consequence) (number)</t>
  </si>
  <si>
    <t>Rate of recordable work-related injuries (includes high consequence) (%)</t>
  </si>
  <si>
    <t>Number of fatalities as a result of work-related injuries (number)</t>
  </si>
  <si>
    <t>Rate of fatalities as a result of work-related injuries (%)</t>
  </si>
  <si>
    <t>Number of lost working days of employees (days)</t>
  </si>
  <si>
    <t>Number of hours worked (hours)</t>
  </si>
  <si>
    <t>Number of cases of recordable work-related ill health (number)</t>
  </si>
  <si>
    <t>Average hours of health, safety and emergency response training (hours)</t>
  </si>
  <si>
    <t>Number of fatalities as a result of work-related ill health (number)</t>
  </si>
  <si>
    <t>GRI 14.16.11</t>
  </si>
  <si>
    <t>Contractors</t>
  </si>
  <si>
    <t>WORKERS COVERED BY AN OCCUPATIONAL HEALTH AND SAFETY (OH&amp;S) MANAGEMENT SYSTEM</t>
  </si>
  <si>
    <t>Employees and contractors covered by an OH&amp;S system</t>
  </si>
  <si>
    <t>(1) employee</t>
  </si>
  <si>
    <t>number (number)</t>
  </si>
  <si>
    <t>GRI 14.16.9</t>
  </si>
  <si>
    <t>percentage (%)</t>
  </si>
  <si>
    <t>(2) contractors (workers who are not employees)</t>
  </si>
  <si>
    <t>Employees and contractors covered by an OH&amp;S system that has been internally audited</t>
  </si>
  <si>
    <t>Employees and contractors covered by an OH&amp;S system that has been audited or certified by an external party</t>
  </si>
  <si>
    <t>BOARD DIVERSITY</t>
  </si>
  <si>
    <t>By gender</t>
  </si>
  <si>
    <t>(1) male (%)</t>
  </si>
  <si>
    <t>GRI 14.21.5</t>
  </si>
  <si>
    <t>(2) female (%)</t>
  </si>
  <si>
    <t>By age</t>
  </si>
  <si>
    <t>(1) under 30 years old (%)</t>
  </si>
  <si>
    <t>(2) 30-50 years old (%)</t>
  </si>
  <si>
    <t>(3) over 50 years old (%)</t>
  </si>
  <si>
    <t>DIVERSITY OF EMPLOYEES</t>
  </si>
  <si>
    <t>Indigenous employment</t>
  </si>
  <si>
    <t>GENDER PAY GAP</t>
  </si>
  <si>
    <t>Ratio of the basic salary of women to men (%)</t>
  </si>
  <si>
    <t>GRI 14.21.6</t>
  </si>
  <si>
    <t>(1) employee category 1 (%)</t>
  </si>
  <si>
    <t>(2) employee category 2 (%)</t>
  </si>
  <si>
    <t>Ratio of remuneration of women to men (%)</t>
  </si>
  <si>
    <t>PARENTAL LEAVE</t>
  </si>
  <si>
    <t>Employees that were entitled to parental leave (number)</t>
  </si>
  <si>
    <t>GRI 14.21.3
GRI 14.17.5</t>
  </si>
  <si>
    <t>(1) male (number)</t>
  </si>
  <si>
    <t>(2) female (number)</t>
  </si>
  <si>
    <t>Employees that took parental leave (number)</t>
  </si>
  <si>
    <t>Employees that returned to work in reporting year after parental leave ended (number)</t>
  </si>
  <si>
    <t>Employees that returned to work in reporting year after parental leave ended that were still employed 12 months after their return to work (number)</t>
  </si>
  <si>
    <t>Return to work rate (%)</t>
  </si>
  <si>
    <t>See above data</t>
  </si>
  <si>
    <t>Retention rate (%)</t>
  </si>
  <si>
    <t>Not disclosed</t>
  </si>
  <si>
    <t>ANNUAL TOTAL COMPENSATION RATIO</t>
  </si>
  <si>
    <t>Annual total compensation ratio (median)</t>
  </si>
  <si>
    <t>GRI 2-21</t>
  </si>
  <si>
    <t>(1) Ratio for highest paid individual – all team members (excluding the highest-paid individual)</t>
  </si>
  <si>
    <t>EMPLOYMENT PROFILE</t>
  </si>
  <si>
    <t>Total employees (number)</t>
  </si>
  <si>
    <t>GRI 2.7</t>
  </si>
  <si>
    <t>Total employees by employment contract</t>
  </si>
  <si>
    <t>(1) permanent (number)</t>
  </si>
  <si>
    <t>male (number)</t>
  </si>
  <si>
    <t>female (number)</t>
  </si>
  <si>
    <t>(2) temporary (number)</t>
  </si>
  <si>
    <t>(3)  non-guaranteed hours employees (number)</t>
  </si>
  <si>
    <t>(4)  full-time employees (number)</t>
  </si>
  <si>
    <t>(5)  part-time employees (number)</t>
  </si>
  <si>
    <t>Total contractors (workers who are not employees) (number)</t>
  </si>
  <si>
    <t>GRI 2.8</t>
  </si>
  <si>
    <t>~950</t>
  </si>
  <si>
    <t>~1200</t>
  </si>
  <si>
    <t>NEW EMPLOYEE HIRES</t>
  </si>
  <si>
    <t>Number of hires (number)</t>
  </si>
  <si>
    <t>GRI 14.17.3</t>
  </si>
  <si>
    <t>Number of hires</t>
  </si>
  <si>
    <t>(1) under 30 years old (number)</t>
  </si>
  <si>
    <t>(2) 30-50 years old (number)</t>
  </si>
  <si>
    <t>(3) over 50 years old (number)</t>
  </si>
  <si>
    <t>Rate of new employee hires</t>
  </si>
  <si>
    <t>EMPLOYEE TURNOVER</t>
  </si>
  <si>
    <t>Number of employee turnover (number)</t>
  </si>
  <si>
    <t>Number of employee turnover</t>
  </si>
  <si>
    <t>Rate of employee turnover (%)</t>
  </si>
  <si>
    <t>Rate of employee turnover</t>
  </si>
  <si>
    <t>LABOUR RELATIONS</t>
  </si>
  <si>
    <t>Active workforce covered under collective bargaining agreements (%)</t>
  </si>
  <si>
    <t>Strikes and lockouts</t>
  </si>
  <si>
    <t>(1) number (number)</t>
  </si>
  <si>
    <t>(2) duration (days)</t>
  </si>
  <si>
    <t>Minimum notice provided to employees and their representatives prior to the implementation of significant operational changes that could substantially affect them (weeks)</t>
  </si>
  <si>
    <t>GRI 14.17.6</t>
  </si>
  <si>
    <t>TRAINING AND DEVELOPMENT</t>
  </si>
  <si>
    <t>Average hours of training undertaken by employees by gender</t>
  </si>
  <si>
    <t>(1) male (hours)</t>
  </si>
  <si>
    <t>GRI 14.21.4
GRI 14.17.7</t>
  </si>
  <si>
    <t>(2) female (hours)</t>
  </si>
  <si>
    <t>Average hours of training undertaken by employee category</t>
  </si>
  <si>
    <t>(1) executives (hours)</t>
  </si>
  <si>
    <t>(2) managers (hours)</t>
  </si>
  <si>
    <t>(3) non-managers (hours)</t>
  </si>
  <si>
    <t>WORKPLACE DISCRIMINATION</t>
  </si>
  <si>
    <t>Incidents of discrimination (number)</t>
  </si>
  <si>
    <t>GRI 14.21.7</t>
  </si>
  <si>
    <t>COMPLIANCE</t>
  </si>
  <si>
    <t>Total number of significant instances of non-compliance with laws and regulations (number)</t>
  </si>
  <si>
    <t>GRI 2.27</t>
  </si>
  <si>
    <t>(1) instances for which fines were incurred (number)</t>
  </si>
  <si>
    <t>(2) instances for which non-monetary sanctions were incurred (number)</t>
  </si>
  <si>
    <t>Fines for instances of non-compliance with laws and regulations that were paid during the reporting period (number)</t>
  </si>
  <si>
    <t>(1) instances of non-compliance with laws and regulations that occurred in the current reporting period (number)</t>
  </si>
  <si>
    <t>(2)  instances of non-compliance with laws and regulations that occurred in previous reporting periods (number)</t>
  </si>
  <si>
    <t>Total monetary value of fines for instances of non-compliance with laws and regulations that were paid during the reporting period (AU$)</t>
  </si>
  <si>
    <t>(1) instances of non-compliance with laws and regulations that occurred in the current reporting period (AU $)</t>
  </si>
  <si>
    <t>(2)  instances of non-compliance with laws and regulations that occurred in previous reporting periods (AU $)</t>
  </si>
  <si>
    <t>CORRUPTION</t>
  </si>
  <si>
    <t>Production in countries that have the 20 lowest rankings in Transparency International’s Corruption Perception Index (tonnes)</t>
  </si>
  <si>
    <t>n/a</t>
  </si>
  <si>
    <t>AREAS OF CONFLICT</t>
  </si>
  <si>
    <t>Reserves in or near areas of conflict</t>
  </si>
  <si>
    <t>RESPONSIBLE PROCUREMENT</t>
  </si>
  <si>
    <t>New suppliers that were screened using social criteria (%)</t>
  </si>
  <si>
    <t>GRI 14.17.9</t>
  </si>
  <si>
    <t>Suppliers assessed for social impacts (number)</t>
  </si>
  <si>
    <t>GRI 14.17.10</t>
  </si>
  <si>
    <t>Suppliers identified as having significant actual and potential negative social impacts (number)</t>
  </si>
  <si>
    <t>Review is pending</t>
  </si>
  <si>
    <t>Suppliers identified as having significant actual and potential negative social impacts with which improvements were agreed upon as a result of assessment (%)</t>
  </si>
  <si>
    <t>Suppliers identified as having significant actual and potential negative social impacts with which relationships were terminated as a result of assessment (%)</t>
  </si>
  <si>
    <t>FY25 sustainability performance data</t>
  </si>
  <si>
    <r>
      <t>The design storage capacity of the IPTSF is 1,150,000 tonnes at an assumed density of 1.6 t/m</t>
    </r>
    <r>
      <rPr>
        <sz val="10"/>
        <color rgb="FF000000"/>
        <rFont val="Calibri"/>
        <family val="2"/>
      </rPr>
      <t>3</t>
    </r>
  </si>
  <si>
    <t>CURRENT AMOUNT OF TAILINGS STORED (m3)</t>
  </si>
  <si>
    <t>95559.80 oz</t>
  </si>
  <si>
    <t>GRI 1 Standard used: GRI 1: Foundation 2021
Applicable GRI Sector Standard: GRI 14: Mining Sector 2024</t>
  </si>
  <si>
    <t>TBD in September</t>
  </si>
  <si>
    <t>Bellevue Gold Limited has reported with reference to the TCFD for the period 1 July 2024 - 30 June 2025</t>
  </si>
  <si>
    <t>Task Force on Climate-related Financial Disclosures (TCFD) reporting</t>
  </si>
  <si>
    <t>GOVERNANCE</t>
  </si>
  <si>
    <t>STRATEGY</t>
  </si>
  <si>
    <t>RISK MANAGEMENT</t>
  </si>
  <si>
    <t>METRICS and TARGETS</t>
  </si>
  <si>
    <t>Sustainability Report 2025 - pg. 19</t>
  </si>
  <si>
    <t>Sustainability Report 2025 - pg. 26</t>
  </si>
  <si>
    <t>Sustainability Report 2025 - pg. 28</t>
  </si>
  <si>
    <t>Sustainability Report 2025 - pg. 52</t>
  </si>
  <si>
    <t>Sustainability Report 2025 - pg. 56</t>
  </si>
  <si>
    <t>Sustainability Report 2025 - pg. 64</t>
  </si>
  <si>
    <t>Sustainability Report 2025 - pg. 30</t>
  </si>
  <si>
    <t>Sustainability Report 2025 - pg. 6</t>
  </si>
  <si>
    <t>Annual Report 2025 - pg. 106</t>
  </si>
  <si>
    <t>Sustainability Report 2025 - pg. 2</t>
  </si>
  <si>
    <t>Sustainability Report 2025 - pg. 10</t>
  </si>
  <si>
    <t>Sustainability Report 2025 - pg. 12
Corporate Governance Statement 2025</t>
  </si>
  <si>
    <t>Sustainability Report 2025 - pg. 63</t>
  </si>
  <si>
    <t>Annual Report 2025 - pg. 45</t>
  </si>
  <si>
    <t>Sustainability Report 2025 - pg. 11</t>
  </si>
  <si>
    <t>Sustainability Report 2025 - pg. 13</t>
  </si>
  <si>
    <t>Sustainability Report 2025 - pg. 14</t>
  </si>
  <si>
    <t>Sustainability Report 2025 - pg. 5</t>
  </si>
  <si>
    <t>Sustainability Report 2025 - pg. 15</t>
  </si>
  <si>
    <t>Sustainability Report 2025 - pg. 18</t>
  </si>
  <si>
    <t>Sustainability Report 2025 - pg. 32</t>
  </si>
  <si>
    <t>Sustainability Report 2025 - pg. 51</t>
  </si>
  <si>
    <t>Sustainability Report 2025 - pg. 39</t>
  </si>
  <si>
    <t>Sustainability Report 2025 - pg. 41</t>
  </si>
  <si>
    <t>Sustainability Report 2025 - pg. 44</t>
  </si>
  <si>
    <t>Sustainability Report 2025 - pg. 45</t>
  </si>
  <si>
    <t>Sustainability Report 2025 - pg.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</si>
</sst>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
    <numFmt numFmtId="165" formatCode="#,##0.0000000"/>
    <numFmt numFmtId="166" formatCode="#,##0.0000"/>
    <numFmt numFmtId="167" formatCode="#,##0.0"/>
    <numFmt numFmtId="168" formatCode="0.000%"/>
    <numFmt numFmtId="169" formatCode="0.0%"/>
    <numFmt numFmtId="170" formatCode="_-* #,##0_-;\-* #,##0_-;_-* &quot;-&quot;??_-;_-@_-"/>
    <numFmt numFmtId="171" formatCode="0.0"/>
  </numFmts>
  <fonts count="39" x14ac:knownFonts="1">
    <font>
      <sz val="10"/>
      <color theme="1"/>
      <name val="Montserrat"/>
      <family val="2"/>
    </font>
    <font>
      <sz val="10"/>
      <color theme="1"/>
      <name val="Montserrat"/>
      <family val="2"/>
    </font>
    <font>
      <b/>
      <sz val="12"/>
      <name val="Calibri"/>
      <family val="2"/>
    </font>
    <font>
      <sz val="10"/>
      <name val="Calibri"/>
      <family val="2"/>
    </font>
    <font>
      <b/>
      <sz val="10"/>
      <color rgb="FF000000"/>
      <name val="Calibri"/>
      <family val="2"/>
    </font>
    <font>
      <sz val="10"/>
      <color rgb="FF000000"/>
      <name val="Calibri"/>
      <family val="2"/>
    </font>
    <font>
      <b/>
      <sz val="12"/>
      <color theme="1"/>
      <name val="Calibri"/>
      <family val="2"/>
    </font>
    <font>
      <sz val="10"/>
      <color theme="1"/>
      <name val="Calibri"/>
      <family val="2"/>
    </font>
    <font>
      <sz val="11"/>
      <color rgb="FF000000"/>
      <name val="Calibri"/>
      <family val="2"/>
    </font>
    <font>
      <b/>
      <sz val="10"/>
      <color theme="1" tint="0.249977111117893"/>
      <name val="Calibri"/>
      <family val="2"/>
    </font>
    <font>
      <sz val="10"/>
      <color theme="1"/>
      <name val="Aptos Narrow"/>
      <family val="2"/>
      <scheme val="minor"/>
    </font>
    <font>
      <b/>
      <sz val="10"/>
      <color rgb="FF8A1F03"/>
      <name val="Calibri"/>
      <family val="2"/>
    </font>
    <font>
      <b/>
      <sz val="10"/>
      <color rgb="FF74540A"/>
      <name val="Calibri"/>
      <family val="2"/>
    </font>
    <font>
      <b/>
      <sz val="10"/>
      <color rgb="FF00386D"/>
      <name val="Calibri"/>
      <family val="2"/>
    </font>
    <font>
      <sz val="10"/>
      <color rgb="FF00386D"/>
      <name val="Calibri"/>
      <family val="2"/>
    </font>
    <font>
      <b/>
      <sz val="10"/>
      <color rgb="FFFFFFFF"/>
      <name val="Calibri"/>
      <family val="2"/>
    </font>
    <font>
      <sz val="10"/>
      <color rgb="FFFFFFFF"/>
      <name val="Calibri"/>
      <family val="2"/>
    </font>
    <font>
      <b/>
      <sz val="10"/>
      <color rgb="FF4D4D4F"/>
      <name val="Calibri"/>
      <family val="2"/>
    </font>
    <font>
      <i/>
      <sz val="10"/>
      <color rgb="FF4D4D4F"/>
      <name val="Calibri"/>
      <family val="2"/>
    </font>
    <font>
      <i/>
      <sz val="7"/>
      <color rgb="FF4D4D4F"/>
      <name val="Calibri"/>
      <family val="2"/>
    </font>
    <font>
      <u/>
      <sz val="10"/>
      <color theme="10"/>
      <name val="Montserrat"/>
      <family val="2"/>
    </font>
    <font>
      <sz val="8"/>
      <color theme="1"/>
      <name val="Aptos Narrow"/>
      <family val="2"/>
      <scheme val="minor"/>
    </font>
    <font>
      <u/>
      <sz val="10"/>
      <color theme="10"/>
      <name val="Calibri"/>
      <family val="2"/>
    </font>
    <font>
      <b/>
      <sz val="10"/>
      <name val="Calibri"/>
      <family val="2"/>
    </font>
    <font>
      <sz val="10"/>
      <color rgb="FF4D4D4F"/>
      <name val="Calibri"/>
      <family val="2"/>
    </font>
    <font>
      <b/>
      <sz val="10"/>
      <color theme="1"/>
      <name val="Calibri"/>
      <family val="2"/>
    </font>
    <font>
      <i/>
      <sz val="10"/>
      <name val="Calibri"/>
      <family val="2"/>
    </font>
    <font>
      <sz val="7"/>
      <name val="Calibri"/>
      <family val="2"/>
    </font>
    <font>
      <sz val="10"/>
      <color rgb="FFFF0000"/>
      <name val="Calibri"/>
      <family val="2"/>
    </font>
    <font>
      <sz val="7"/>
      <color rgb="FF000000"/>
      <name val="Calibri"/>
      <family val="2"/>
    </font>
    <font>
      <b/>
      <sz val="7"/>
      <color rgb="FF4D4D4F"/>
      <name val="Calibri"/>
      <family val="2"/>
    </font>
    <font>
      <sz val="11"/>
      <name val="Aptos Narrow"/>
      <family val="2"/>
      <scheme val="minor"/>
    </font>
    <font>
      <sz val="11"/>
      <color theme="1"/>
      <name val="Calibri"/>
      <family val="2"/>
    </font>
    <font>
      <sz val="10"/>
      <color rgb="FF00B050"/>
      <name val="Calibri"/>
      <family val="2"/>
    </font>
    <font>
      <sz val="10"/>
      <color theme="5"/>
      <name val="Calibri"/>
      <family val="2"/>
    </font>
    <font>
      <sz val="10"/>
      <name val="Calibri"/>
      <family val="2"/>
    </font>
    <font>
      <sz val="10"/>
      <color rgb="FF000000"/>
      <name val="Calibri"/>
      <family val="2"/>
    </font>
    <font>
      <b/>
      <sz val="11"/>
      <color rgb="FF000000"/>
      <name val="Calibri"/>
      <family val="2"/>
    </font>
    <font>
      <b/>
      <sz val="10"/>
      <color theme="1"/>
      <name val="Montserrat"/>
      <family val="2"/>
    </font>
  </fonts>
  <fills count="10">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D9D9D9"/>
        <bgColor rgb="FFD9D9D9"/>
      </patternFill>
    </fill>
  </fills>
  <borders count="10">
    <border>
      <left/>
      <right/>
      <top/>
      <bottom/>
      <diagonal/>
    </border>
    <border>
      <left/>
      <right/>
      <top/>
      <bottom style="thin">
        <color theme="1" tint="0.499984740745262"/>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auto="1"/>
      </bottom>
      <diagonal/>
    </border>
    <border>
      <left/>
      <right/>
      <top/>
      <bottom style="thin">
        <color auto="1"/>
      </bottom>
      <diagonal/>
    </border>
    <border>
      <left/>
      <right/>
      <top style="thin">
        <color theme="1" tint="0.499984740745262"/>
      </top>
      <bottom style="thin">
        <color indexed="64"/>
      </bottom>
      <diagonal/>
    </border>
    <border>
      <left/>
      <right/>
      <top/>
      <bottom style="thin">
        <color rgb="FF000000"/>
      </bottom>
      <diagonal/>
    </border>
    <border>
      <left/>
      <right/>
      <top style="thin">
        <color rgb="FF000000"/>
      </top>
      <bottom style="thin">
        <color indexed="64"/>
      </bottom>
      <diagonal/>
    </border>
  </borders>
  <cellStyleXfs count="4">
    <xf numFmtId="0" fontId="0" fillId="0" borderId="0"/>
    <xf numFmtId="9" fontId="1" fillId="0" borderId="0" applyFont="0" applyFill="0" applyBorder="0" applyAlignment="0" applyProtection="0"/>
    <xf numFmtId="0" fontId="20" fillId="0" borderId="0" applyNumberFormat="0" applyFill="0" applyBorder="0" applyAlignment="0" applyProtection="0"/>
    <xf numFmtId="43" fontId="1" fillId="0" borderId="0" applyFont="0" applyFill="0" applyBorder="0" applyAlignment="0" applyProtection="0"/>
  </cellStyleXfs>
  <cellXfs count="355">
    <xf numFmtId="0" fontId="0" fillId="0" borderId="0" xfId="0"/>
    <xf numFmtId="0" fontId="2" fillId="2" borderId="0" xfId="0" applyFont="1" applyFill="1" applyAlignment="1">
      <alignment wrapText="1"/>
    </xf>
    <xf numFmtId="0" fontId="3" fillId="2" borderId="0" xfId="0" applyFont="1" applyFill="1" applyAlignment="1">
      <alignment horizontal="left" wrapText="1"/>
    </xf>
    <xf numFmtId="0" fontId="4" fillId="2" borderId="0" xfId="0" applyFont="1" applyFill="1" applyAlignment="1">
      <alignment horizontal="left" vertical="center" wrapText="1"/>
    </xf>
    <xf numFmtId="0" fontId="3" fillId="2" borderId="0" xfId="0" applyFont="1" applyFill="1" applyAlignment="1">
      <alignment horizontal="left" vertical="center" wrapText="1" indent="3"/>
    </xf>
    <xf numFmtId="0" fontId="2" fillId="3" borderId="0" xfId="0" applyFont="1" applyFill="1" applyAlignment="1">
      <alignment wrapText="1"/>
    </xf>
    <xf numFmtId="0" fontId="3" fillId="3" borderId="0" xfId="0" applyFont="1"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6"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xf>
    <xf numFmtId="0" fontId="15" fillId="4" borderId="1" xfId="0" applyFont="1" applyFill="1" applyBorder="1" applyAlignment="1">
      <alignment horizontal="right" vertical="center"/>
    </xf>
    <xf numFmtId="0" fontId="16" fillId="4" borderId="1" xfId="0" applyFont="1" applyFill="1" applyBorder="1" applyAlignment="1">
      <alignment horizontal="right" vertical="center"/>
    </xf>
    <xf numFmtId="0" fontId="3" fillId="0" borderId="2" xfId="0" applyFont="1" applyBorder="1" applyAlignment="1">
      <alignment vertical="center"/>
    </xf>
    <xf numFmtId="0" fontId="5" fillId="0" borderId="2" xfId="0" applyFont="1" applyBorder="1" applyAlignment="1">
      <alignment vertical="center"/>
    </xf>
    <xf numFmtId="3" fontId="17" fillId="0" borderId="2" xfId="0" applyNumberFormat="1" applyFont="1" applyBorder="1" applyAlignment="1">
      <alignment horizontal="right" vertical="center" wrapText="1"/>
    </xf>
    <xf numFmtId="3" fontId="3" fillId="0" borderId="2" xfId="0" applyNumberFormat="1" applyFont="1" applyBorder="1" applyAlignment="1">
      <alignment vertical="center"/>
    </xf>
    <xf numFmtId="3" fontId="3" fillId="0" borderId="2" xfId="0" applyNumberFormat="1" applyFont="1" applyBorder="1" applyAlignment="1">
      <alignment horizontal="right" vertical="center" wrapText="1"/>
    </xf>
    <xf numFmtId="0" fontId="3" fillId="0" borderId="3" xfId="0" applyFont="1" applyBorder="1" applyAlignment="1">
      <alignment horizontal="left" vertical="center" indent="1"/>
    </xf>
    <xf numFmtId="0" fontId="5" fillId="0" borderId="3" xfId="0" applyFont="1" applyBorder="1" applyAlignment="1">
      <alignment vertical="center"/>
    </xf>
    <xf numFmtId="0" fontId="5" fillId="5" borderId="3" xfId="0" applyFont="1" applyFill="1" applyBorder="1" applyAlignment="1">
      <alignment vertical="center"/>
    </xf>
    <xf numFmtId="3" fontId="3" fillId="0" borderId="3" xfId="0" applyNumberFormat="1" applyFont="1" applyBorder="1" applyAlignment="1">
      <alignment vertical="center"/>
    </xf>
    <xf numFmtId="3" fontId="3" fillId="0" borderId="3" xfId="0" applyNumberFormat="1" applyFont="1" applyBorder="1" applyAlignment="1">
      <alignment horizontal="right" vertical="center" wrapText="1"/>
    </xf>
    <xf numFmtId="0" fontId="3" fillId="0" borderId="3" xfId="0" applyFont="1" applyBorder="1" applyAlignment="1">
      <alignment vertical="center"/>
    </xf>
    <xf numFmtId="0" fontId="5" fillId="5" borderId="4" xfId="0" applyFont="1" applyFill="1" applyBorder="1" applyAlignment="1">
      <alignment vertical="center"/>
    </xf>
    <xf numFmtId="3" fontId="3" fillId="0" borderId="4" xfId="0" applyNumberFormat="1" applyFont="1" applyBorder="1" applyAlignment="1">
      <alignment vertical="center"/>
    </xf>
    <xf numFmtId="0" fontId="3" fillId="0" borderId="5" xfId="0" applyFont="1" applyBorder="1" applyAlignment="1">
      <alignment vertical="center"/>
    </xf>
    <xf numFmtId="0" fontId="5" fillId="0" borderId="5" xfId="0" applyFont="1" applyBorder="1" applyAlignment="1">
      <alignment vertical="center"/>
    </xf>
    <xf numFmtId="0" fontId="5" fillId="5" borderId="5" xfId="0" applyFont="1" applyFill="1" applyBorder="1" applyAlignment="1">
      <alignment vertical="center"/>
    </xf>
    <xf numFmtId="9" fontId="3" fillId="0" borderId="5" xfId="1" applyFont="1" applyBorder="1" applyAlignment="1">
      <alignment vertical="center"/>
    </xf>
    <xf numFmtId="9" fontId="3" fillId="0" borderId="5" xfId="0" applyNumberFormat="1" applyFont="1" applyBorder="1" applyAlignment="1">
      <alignment horizontal="right" vertical="center" wrapText="1"/>
    </xf>
    <xf numFmtId="3" fontId="3" fillId="0" borderId="5" xfId="0" applyNumberFormat="1" applyFont="1" applyBorder="1" applyAlignment="1">
      <alignment horizontal="right" vertical="center" wrapText="1"/>
    </xf>
    <xf numFmtId="0" fontId="5"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right" vertical="center" wrapText="1"/>
    </xf>
    <xf numFmtId="0" fontId="19" fillId="0" borderId="0" xfId="0" applyFont="1" applyAlignment="1">
      <alignment horizontal="right" vertical="center" wrapText="1"/>
    </xf>
    <xf numFmtId="0" fontId="21" fillId="0" borderId="0" xfId="0" applyFont="1" applyAlignment="1">
      <alignment horizontal="left" vertical="center"/>
    </xf>
    <xf numFmtId="0" fontId="12" fillId="0" borderId="0" xfId="0" applyFont="1" applyAlignment="1">
      <alignment horizontal="left" vertical="center"/>
    </xf>
    <xf numFmtId="0" fontId="3" fillId="0" borderId="0" xfId="0" applyFont="1" applyAlignment="1">
      <alignment vertical="center"/>
    </xf>
    <xf numFmtId="0" fontId="16" fillId="4" borderId="0" xfId="0" applyFont="1" applyFill="1" applyAlignment="1">
      <alignment horizontal="left" vertical="center"/>
    </xf>
    <xf numFmtId="0" fontId="16" fillId="4" borderId="0" xfId="0" applyFont="1" applyFill="1" applyAlignment="1">
      <alignment vertical="center"/>
    </xf>
    <xf numFmtId="3" fontId="3" fillId="0" borderId="2" xfId="0" applyNumberFormat="1" applyFont="1" applyBorder="1" applyAlignment="1">
      <alignment horizontal="left" vertical="center"/>
    </xf>
    <xf numFmtId="3" fontId="3" fillId="0" borderId="2" xfId="0" applyNumberFormat="1" applyFont="1" applyBorder="1" applyAlignment="1">
      <alignment vertical="center" wrapText="1"/>
    </xf>
    <xf numFmtId="0" fontId="22" fillId="0" borderId="2" xfId="2" quotePrefix="1" applyFont="1" applyFill="1" applyBorder="1" applyAlignment="1">
      <alignment vertical="center"/>
    </xf>
    <xf numFmtId="3" fontId="3" fillId="0" borderId="3" xfId="0" applyNumberFormat="1" applyFont="1" applyBorder="1" applyAlignment="1">
      <alignment horizontal="left" vertical="center"/>
    </xf>
    <xf numFmtId="3" fontId="3" fillId="0" borderId="3" xfId="0" applyNumberFormat="1" applyFont="1" applyBorder="1" applyAlignment="1">
      <alignment vertical="center" wrapText="1"/>
    </xf>
    <xf numFmtId="3" fontId="3" fillId="0" borderId="3" xfId="0" applyNumberFormat="1" applyFont="1" applyBorder="1" applyAlignment="1">
      <alignment horizontal="left" vertical="center" wrapText="1"/>
    </xf>
    <xf numFmtId="3" fontId="22" fillId="0" borderId="3" xfId="2" applyNumberFormat="1" applyFont="1" applyBorder="1" applyAlignment="1">
      <alignment horizontal="left" vertical="center" wrapText="1"/>
    </xf>
    <xf numFmtId="0" fontId="22" fillId="0" borderId="3" xfId="2" quotePrefix="1" applyFont="1" applyFill="1" applyBorder="1" applyAlignment="1">
      <alignment vertical="center"/>
    </xf>
    <xf numFmtId="0" fontId="3" fillId="0" borderId="4" xfId="0" applyFont="1" applyBorder="1" applyAlignment="1">
      <alignment vertical="center"/>
    </xf>
    <xf numFmtId="0" fontId="22" fillId="0" borderId="3" xfId="2" applyFont="1" applyFill="1" applyBorder="1" applyAlignment="1">
      <alignment vertical="center"/>
    </xf>
    <xf numFmtId="0" fontId="22" fillId="0" borderId="3" xfId="2" applyFont="1" applyFill="1" applyBorder="1"/>
    <xf numFmtId="0" fontId="3" fillId="0" borderId="6" xfId="0" applyFont="1" applyBorder="1" applyAlignment="1">
      <alignment vertical="center"/>
    </xf>
    <xf numFmtId="3" fontId="3" fillId="0" borderId="5" xfId="0" applyNumberFormat="1" applyFont="1" applyBorder="1" applyAlignment="1">
      <alignment horizontal="left" vertical="center"/>
    </xf>
    <xf numFmtId="3" fontId="3" fillId="0" borderId="5" xfId="0" applyNumberFormat="1" applyFont="1" applyBorder="1" applyAlignment="1">
      <alignment horizontal="left" vertical="center" wrapText="1"/>
    </xf>
    <xf numFmtId="0" fontId="22" fillId="0" borderId="5" xfId="2" applyFont="1" applyFill="1" applyBorder="1"/>
    <xf numFmtId="49" fontId="9" fillId="0" borderId="0" xfId="0" applyNumberFormat="1" applyFont="1" applyAlignment="1">
      <alignment vertical="center"/>
    </xf>
    <xf numFmtId="49" fontId="3" fillId="0" borderId="0" xfId="0" applyNumberFormat="1" applyFont="1" applyAlignment="1">
      <alignment vertical="center"/>
    </xf>
    <xf numFmtId="49" fontId="16" fillId="4" borderId="0" xfId="0" applyNumberFormat="1" applyFont="1" applyFill="1" applyAlignment="1">
      <alignment vertical="center"/>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49" fontId="3" fillId="0" borderId="3" xfId="0" applyNumberFormat="1" applyFont="1" applyBorder="1" applyAlignment="1">
      <alignment vertical="center" wrapText="1"/>
    </xf>
    <xf numFmtId="0" fontId="3" fillId="0" borderId="3" xfId="0" applyFont="1" applyBorder="1" applyAlignment="1">
      <alignment vertical="center" wrapText="1"/>
    </xf>
    <xf numFmtId="3" fontId="22" fillId="0" borderId="3" xfId="2" applyNumberFormat="1" applyFont="1" applyBorder="1" applyAlignment="1">
      <alignment vertical="center"/>
    </xf>
    <xf numFmtId="49" fontId="3" fillId="0" borderId="4" xfId="0" applyNumberFormat="1" applyFont="1" applyBorder="1" applyAlignment="1">
      <alignment vertical="center" wrapText="1"/>
    </xf>
    <xf numFmtId="0" fontId="3" fillId="0" borderId="4" xfId="0" applyFont="1" applyBorder="1" applyAlignment="1">
      <alignment vertical="center" wrapText="1"/>
    </xf>
    <xf numFmtId="3" fontId="3" fillId="0" borderId="4" xfId="0" applyNumberFormat="1" applyFont="1" applyBorder="1" applyAlignment="1">
      <alignment vertical="center" wrapText="1"/>
    </xf>
    <xf numFmtId="49" fontId="16" fillId="4" borderId="1" xfId="0" applyNumberFormat="1" applyFont="1" applyFill="1" applyBorder="1" applyAlignment="1">
      <alignment vertical="center"/>
    </xf>
    <xf numFmtId="0" fontId="16" fillId="4" borderId="1" xfId="0" applyFont="1" applyFill="1" applyBorder="1" applyAlignment="1">
      <alignment vertical="center"/>
    </xf>
    <xf numFmtId="0" fontId="3"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4" xfId="0" applyFont="1" applyFill="1" applyBorder="1" applyAlignment="1">
      <alignment horizontal="left" vertical="center" wrapText="1"/>
    </xf>
    <xf numFmtId="49" fontId="16" fillId="4" borderId="0" xfId="0" applyNumberFormat="1" applyFont="1" applyFill="1" applyAlignment="1">
      <alignment vertical="center" wrapText="1"/>
    </xf>
    <xf numFmtId="49" fontId="23" fillId="7" borderId="2" xfId="0" applyNumberFormat="1" applyFont="1" applyFill="1" applyBorder="1" applyAlignment="1">
      <alignment vertical="center"/>
    </xf>
    <xf numFmtId="3" fontId="24" fillId="7" borderId="2" xfId="0" applyNumberFormat="1" applyFont="1" applyFill="1" applyBorder="1" applyAlignment="1">
      <alignment horizontal="left" vertical="center" wrapText="1"/>
    </xf>
    <xf numFmtId="3" fontId="7" fillId="7" borderId="2" xfId="0" applyNumberFormat="1" applyFont="1" applyFill="1" applyBorder="1" applyAlignment="1">
      <alignment vertical="center"/>
    </xf>
    <xf numFmtId="49" fontId="3" fillId="0" borderId="3" xfId="0" applyNumberFormat="1" applyFont="1" applyBorder="1" applyAlignment="1">
      <alignment vertical="center"/>
    </xf>
    <xf numFmtId="3" fontId="7" fillId="0" borderId="3" xfId="0" applyNumberFormat="1" applyFont="1" applyBorder="1" applyAlignment="1">
      <alignment vertical="center"/>
    </xf>
    <xf numFmtId="49" fontId="7" fillId="0" borderId="3" xfId="0" applyNumberFormat="1" applyFont="1" applyBorder="1" applyAlignment="1">
      <alignment vertical="center"/>
    </xf>
    <xf numFmtId="49" fontId="7" fillId="0" borderId="0" xfId="0" applyNumberFormat="1" applyFont="1" applyAlignment="1">
      <alignment vertical="center"/>
    </xf>
    <xf numFmtId="49" fontId="23" fillId="7" borderId="3" xfId="0" applyNumberFormat="1" applyFont="1" applyFill="1" applyBorder="1" applyAlignment="1">
      <alignment vertical="center"/>
    </xf>
    <xf numFmtId="3" fontId="3" fillId="7" borderId="3" xfId="0" applyNumberFormat="1" applyFont="1" applyFill="1" applyBorder="1" applyAlignment="1">
      <alignment horizontal="left" vertical="center" wrapText="1"/>
    </xf>
    <xf numFmtId="3" fontId="7" fillId="7" borderId="3" xfId="0" applyNumberFormat="1" applyFont="1" applyFill="1" applyBorder="1" applyAlignment="1">
      <alignment vertical="center"/>
    </xf>
    <xf numFmtId="49" fontId="7" fillId="0" borderId="0" xfId="0" applyNumberFormat="1" applyFont="1"/>
    <xf numFmtId="49" fontId="23" fillId="8" borderId="3" xfId="0" applyNumberFormat="1" applyFont="1" applyFill="1" applyBorder="1" applyAlignment="1">
      <alignment vertical="center"/>
    </xf>
    <xf numFmtId="3" fontId="3" fillId="8" borderId="3" xfId="0" applyNumberFormat="1" applyFont="1" applyFill="1" applyBorder="1" applyAlignment="1">
      <alignment horizontal="left" vertical="center" wrapText="1"/>
    </xf>
    <xf numFmtId="3" fontId="7" fillId="8" borderId="3" xfId="0" applyNumberFormat="1" applyFont="1" applyFill="1" applyBorder="1" applyAlignment="1">
      <alignment vertical="center"/>
    </xf>
    <xf numFmtId="49" fontId="7" fillId="0" borderId="3" xfId="0" applyNumberFormat="1" applyFont="1" applyBorder="1"/>
    <xf numFmtId="0" fontId="7" fillId="0" borderId="3" xfId="0" applyFont="1" applyBorder="1" applyAlignment="1">
      <alignment vertical="center"/>
    </xf>
    <xf numFmtId="49" fontId="25" fillId="7" borderId="3" xfId="0" applyNumberFormat="1" applyFont="1" applyFill="1" applyBorder="1" applyAlignment="1">
      <alignment vertical="center"/>
    </xf>
    <xf numFmtId="0" fontId="3" fillId="7" borderId="3" xfId="0" applyFont="1" applyFill="1" applyBorder="1" applyAlignment="1">
      <alignment vertical="center"/>
    </xf>
    <xf numFmtId="0" fontId="7" fillId="7" borderId="3" xfId="0" applyFont="1" applyFill="1" applyBorder="1" applyAlignment="1">
      <alignment vertical="center"/>
    </xf>
    <xf numFmtId="49" fontId="25" fillId="8" borderId="3" xfId="0" applyNumberFormat="1" applyFont="1" applyFill="1" applyBorder="1" applyAlignment="1">
      <alignment vertical="center"/>
    </xf>
    <xf numFmtId="0" fontId="3" fillId="8" borderId="3" xfId="0" applyFont="1" applyFill="1" applyBorder="1" applyAlignment="1">
      <alignment vertical="center"/>
    </xf>
    <xf numFmtId="0" fontId="7" fillId="8" borderId="3" xfId="0" applyFont="1" applyFill="1" applyBorder="1" applyAlignment="1">
      <alignment vertical="center"/>
    </xf>
    <xf numFmtId="0" fontId="22" fillId="0" borderId="3" xfId="2" applyFont="1" applyBorder="1" applyAlignment="1">
      <alignment vertical="center"/>
    </xf>
    <xf numFmtId="49" fontId="7" fillId="0" borderId="5" xfId="0" applyNumberFormat="1" applyFont="1" applyBorder="1" applyAlignment="1">
      <alignment vertical="center"/>
    </xf>
    <xf numFmtId="0" fontId="7" fillId="0" borderId="5" xfId="0" applyFont="1" applyBorder="1" applyAlignment="1">
      <alignment vertical="center"/>
    </xf>
    <xf numFmtId="0" fontId="3" fillId="5" borderId="2" xfId="0" applyFont="1" applyFill="1" applyBorder="1" applyAlignment="1">
      <alignment vertical="center"/>
    </xf>
    <xf numFmtId="164" fontId="3" fillId="0" borderId="2" xfId="0" applyNumberFormat="1" applyFont="1" applyBorder="1" applyAlignment="1">
      <alignment horizontal="right" vertical="center" wrapText="1"/>
    </xf>
    <xf numFmtId="164" fontId="3" fillId="0" borderId="2" xfId="0" applyNumberFormat="1" applyFont="1" applyBorder="1" applyAlignment="1">
      <alignment vertical="center"/>
    </xf>
    <xf numFmtId="0" fontId="3" fillId="5" borderId="2" xfId="0" applyFont="1" applyFill="1" applyBorder="1" applyAlignment="1">
      <alignment vertical="center" wrapText="1"/>
    </xf>
    <xf numFmtId="164" fontId="3" fillId="0" borderId="3" xfId="0" applyNumberFormat="1" applyFont="1" applyBorder="1" applyAlignment="1">
      <alignment vertical="center"/>
    </xf>
    <xf numFmtId="165" fontId="3" fillId="0" borderId="2" xfId="0" applyNumberFormat="1" applyFont="1" applyBorder="1" applyAlignment="1">
      <alignment horizontal="right" vertical="center" wrapText="1"/>
    </xf>
    <xf numFmtId="165" fontId="3" fillId="0" borderId="3" xfId="0" applyNumberFormat="1" applyFont="1" applyBorder="1" applyAlignment="1">
      <alignment vertical="center"/>
    </xf>
    <xf numFmtId="164" fontId="3" fillId="0" borderId="0" xfId="0" applyNumberFormat="1" applyFont="1" applyAlignment="1">
      <alignment horizontal="right" vertical="center" wrapText="1"/>
    </xf>
    <xf numFmtId="166" fontId="3" fillId="0" borderId="3" xfId="0" applyNumberFormat="1" applyFont="1" applyBorder="1" applyAlignment="1">
      <alignment vertical="center"/>
    </xf>
    <xf numFmtId="0" fontId="3" fillId="0" borderId="5" xfId="0" applyFont="1" applyBorder="1" applyAlignment="1">
      <alignment vertical="center" wrapText="1"/>
    </xf>
    <xf numFmtId="0" fontId="3" fillId="5" borderId="5" xfId="0" applyFont="1" applyFill="1" applyBorder="1" applyAlignment="1">
      <alignment vertical="center" wrapText="1"/>
    </xf>
    <xf numFmtId="164" fontId="3" fillId="0" borderId="5" xfId="0" applyNumberFormat="1" applyFont="1" applyBorder="1" applyAlignment="1">
      <alignment horizontal="right" vertical="center" wrapText="1"/>
    </xf>
    <xf numFmtId="3" fontId="23" fillId="0" borderId="2" xfId="0" applyNumberFormat="1" applyFont="1" applyBorder="1" applyAlignment="1">
      <alignment horizontal="right" vertical="center" wrapText="1"/>
    </xf>
    <xf numFmtId="0" fontId="3" fillId="5" borderId="3" xfId="0" applyFont="1" applyFill="1" applyBorder="1" applyAlignment="1">
      <alignment vertical="center"/>
    </xf>
    <xf numFmtId="9" fontId="3" fillId="0" borderId="3" xfId="0" applyNumberFormat="1" applyFont="1" applyBorder="1" applyAlignment="1">
      <alignment horizontal="right" vertical="center" wrapText="1"/>
    </xf>
    <xf numFmtId="9" fontId="3" fillId="0" borderId="3" xfId="0" applyNumberFormat="1" applyFont="1" applyBorder="1" applyAlignment="1">
      <alignment vertical="center"/>
    </xf>
    <xf numFmtId="167" fontId="3" fillId="0" borderId="3" xfId="0" applyNumberFormat="1" applyFont="1" applyBorder="1" applyAlignment="1">
      <alignment horizontal="right" vertical="center"/>
    </xf>
    <xf numFmtId="167" fontId="3" fillId="0" borderId="3" xfId="0" applyNumberFormat="1" applyFont="1" applyBorder="1" applyAlignment="1">
      <alignment vertical="center"/>
    </xf>
    <xf numFmtId="10" fontId="3" fillId="0" borderId="3" xfId="0" applyNumberFormat="1" applyFont="1" applyBorder="1" applyAlignment="1">
      <alignment vertical="center"/>
    </xf>
    <xf numFmtId="0" fontId="3" fillId="0" borderId="5" xfId="0" applyFont="1" applyBorder="1" applyAlignment="1">
      <alignment horizontal="left" vertical="center" indent="1"/>
    </xf>
    <xf numFmtId="0" fontId="3" fillId="5" borderId="5" xfId="0" applyFont="1" applyFill="1" applyBorder="1" applyAlignment="1">
      <alignment vertical="center"/>
    </xf>
    <xf numFmtId="3" fontId="3" fillId="0" borderId="5" xfId="0" applyNumberFormat="1" applyFont="1" applyBorder="1" applyAlignment="1">
      <alignment horizontal="right" vertical="center"/>
    </xf>
    <xf numFmtId="0" fontId="3" fillId="0" borderId="3" xfId="0" applyFont="1" applyBorder="1" applyAlignment="1">
      <alignment horizontal="left" vertical="center" wrapText="1" indent="1"/>
    </xf>
    <xf numFmtId="9" fontId="3" fillId="0" borderId="5" xfId="0" applyNumberFormat="1" applyFont="1" applyBorder="1" applyAlignment="1">
      <alignment vertical="center"/>
    </xf>
    <xf numFmtId="0" fontId="3" fillId="0" borderId="0" xfId="0" applyFont="1" applyAlignment="1">
      <alignment horizontal="left" vertical="center" indent="1"/>
    </xf>
    <xf numFmtId="3" fontId="17" fillId="0" borderId="0" xfId="0" applyNumberFormat="1" applyFont="1" applyAlignment="1">
      <alignment horizontal="right" vertical="center" wrapText="1"/>
    </xf>
    <xf numFmtId="167" fontId="3" fillId="0" borderId="0" xfId="0" applyNumberFormat="1" applyFont="1" applyAlignment="1">
      <alignment horizontal="right" vertical="center"/>
    </xf>
    <xf numFmtId="3" fontId="3" fillId="0" borderId="0" xfId="0" applyNumberFormat="1" applyFont="1" applyAlignment="1">
      <alignment horizontal="right" vertical="center" wrapText="1"/>
    </xf>
    <xf numFmtId="3" fontId="3" fillId="0" borderId="4" xfId="0" applyNumberFormat="1" applyFont="1" applyBorder="1" applyAlignment="1">
      <alignment horizontal="right" vertical="center" wrapText="1"/>
    </xf>
    <xf numFmtId="0" fontId="3" fillId="0" borderId="3" xfId="0" applyFont="1" applyBorder="1" applyAlignment="1">
      <alignment horizontal="left" vertical="center" wrapText="1" indent="2"/>
    </xf>
    <xf numFmtId="0" fontId="3" fillId="0" borderId="3" xfId="0" applyFont="1" applyBorder="1" applyAlignment="1">
      <alignment horizontal="left" vertical="center" indent="2"/>
    </xf>
    <xf numFmtId="0" fontId="3" fillId="0" borderId="5" xfId="0" applyFont="1" applyBorder="1" applyAlignment="1">
      <alignment horizontal="left" vertical="center" wrapText="1" indent="1"/>
    </xf>
    <xf numFmtId="3" fontId="3" fillId="0" borderId="5" xfId="0" applyNumberFormat="1" applyFont="1" applyBorder="1" applyAlignment="1">
      <alignment vertical="center"/>
    </xf>
    <xf numFmtId="0" fontId="5" fillId="0" borderId="2" xfId="0" applyFont="1" applyBorder="1" applyAlignment="1">
      <alignment vertical="center" wrapText="1"/>
    </xf>
    <xf numFmtId="167" fontId="3" fillId="0" borderId="5" xfId="0" applyNumberFormat="1" applyFont="1" applyBorder="1" applyAlignment="1">
      <alignment horizontal="right" vertical="center" wrapText="1"/>
    </xf>
    <xf numFmtId="3" fontId="3" fillId="0" borderId="6" xfId="0" applyNumberFormat="1" applyFont="1" applyBorder="1" applyAlignment="1">
      <alignment horizontal="right" vertical="center" wrapText="1"/>
    </xf>
    <xf numFmtId="0" fontId="3" fillId="0" borderId="3" xfId="0" applyFont="1" applyBorder="1" applyAlignment="1">
      <alignment horizontal="left" vertical="center"/>
    </xf>
    <xf numFmtId="3" fontId="28" fillId="0" borderId="3" xfId="0" applyNumberFormat="1" applyFont="1" applyBorder="1" applyAlignment="1">
      <alignment horizontal="right" vertical="center" wrapText="1"/>
    </xf>
    <xf numFmtId="167" fontId="3" fillId="0" borderId="3" xfId="0" applyNumberFormat="1" applyFont="1" applyBorder="1" applyAlignment="1">
      <alignment horizontal="right" vertical="center" wrapText="1"/>
    </xf>
    <xf numFmtId="0" fontId="3" fillId="0" borderId="6" xfId="0" applyFont="1" applyBorder="1" applyAlignment="1">
      <alignment vertical="center" wrapText="1"/>
    </xf>
    <xf numFmtId="0" fontId="3" fillId="5" borderId="6" xfId="0" applyFont="1" applyFill="1" applyBorder="1" applyAlignment="1">
      <alignment vertical="center"/>
    </xf>
    <xf numFmtId="4" fontId="3" fillId="0" borderId="6" xfId="0" applyNumberFormat="1" applyFont="1" applyBorder="1" applyAlignment="1">
      <alignment horizontal="right" vertical="center" wrapText="1"/>
    </xf>
    <xf numFmtId="0" fontId="3" fillId="0" borderId="5" xfId="0" applyFont="1" applyBorder="1" applyAlignment="1">
      <alignment horizontal="right" vertical="center"/>
    </xf>
    <xf numFmtId="168" fontId="3" fillId="0" borderId="3" xfId="1" applyNumberFormat="1" applyFont="1" applyBorder="1" applyAlignment="1">
      <alignment horizontal="right" vertical="center" wrapText="1"/>
    </xf>
    <xf numFmtId="168" fontId="3" fillId="0" borderId="5" xfId="1" applyNumberFormat="1" applyFont="1" applyBorder="1" applyAlignment="1">
      <alignment horizontal="right" vertical="center" wrapText="1"/>
    </xf>
    <xf numFmtId="3" fontId="23" fillId="0" borderId="0" xfId="0" applyNumberFormat="1" applyFont="1" applyAlignment="1">
      <alignment horizontal="righ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6" fillId="0" borderId="3" xfId="0" applyFont="1" applyBorder="1" applyAlignment="1">
      <alignment horizontal="left" vertical="center"/>
    </xf>
    <xf numFmtId="0" fontId="26" fillId="0" borderId="3" xfId="0" applyFont="1" applyBorder="1" applyAlignment="1">
      <alignment horizontal="right" vertical="center" wrapText="1"/>
    </xf>
    <xf numFmtId="0" fontId="28" fillId="0" borderId="3" xfId="0" applyFont="1" applyBorder="1" applyAlignment="1">
      <alignment vertical="center"/>
    </xf>
    <xf numFmtId="0" fontId="3" fillId="0" borderId="3" xfId="0" applyFont="1" applyBorder="1" applyAlignment="1">
      <alignment horizontal="right" vertical="center"/>
    </xf>
    <xf numFmtId="0" fontId="5" fillId="0" borderId="0" xfId="0" applyFont="1"/>
    <xf numFmtId="0" fontId="7" fillId="0" borderId="0" xfId="0" applyFont="1"/>
    <xf numFmtId="0" fontId="3" fillId="0" borderId="0" xfId="0" applyFont="1" applyAlignment="1">
      <alignment vertical="center" wrapText="1"/>
    </xf>
    <xf numFmtId="0" fontId="16" fillId="4" borderId="1" xfId="0" applyFont="1" applyFill="1" applyBorder="1" applyAlignment="1">
      <alignment horizontal="center" vertical="center" wrapText="1"/>
    </xf>
    <xf numFmtId="0" fontId="3" fillId="5" borderId="3" xfId="0" applyFont="1" applyFill="1" applyBorder="1" applyAlignment="1">
      <alignment vertical="center" wrapText="1"/>
    </xf>
    <xf numFmtId="0" fontId="8" fillId="0" borderId="0" xfId="0" applyFont="1" applyAlignment="1">
      <alignment vertical="center"/>
    </xf>
    <xf numFmtId="0" fontId="19" fillId="0" borderId="0" xfId="0" applyFont="1" applyAlignment="1">
      <alignment horizontal="left" vertical="center"/>
    </xf>
    <xf numFmtId="9" fontId="3" fillId="0" borderId="3" xfId="1" applyFont="1" applyBorder="1" applyAlignment="1">
      <alignment horizontal="right" vertical="center" wrapText="1"/>
    </xf>
    <xf numFmtId="167" fontId="3" fillId="0" borderId="2" xfId="0" applyNumberFormat="1" applyFont="1" applyBorder="1" applyAlignment="1">
      <alignment vertical="center"/>
    </xf>
    <xf numFmtId="0" fontId="3" fillId="0" borderId="5" xfId="0" applyFont="1" applyBorder="1" applyAlignment="1">
      <alignment horizontal="left" vertical="center" indent="2"/>
    </xf>
    <xf numFmtId="167" fontId="3" fillId="0" borderId="5" xfId="0" applyNumberFormat="1" applyFont="1" applyBorder="1" applyAlignment="1">
      <alignment vertical="center"/>
    </xf>
    <xf numFmtId="10" fontId="3" fillId="0" borderId="5" xfId="0" applyNumberFormat="1" applyFont="1" applyBorder="1" applyAlignment="1">
      <alignment vertical="center"/>
    </xf>
    <xf numFmtId="0" fontId="3" fillId="0" borderId="0" xfId="0" applyFont="1" applyAlignment="1">
      <alignment horizontal="left" vertical="center" indent="2"/>
    </xf>
    <xf numFmtId="167" fontId="3" fillId="0" borderId="0" xfId="0" applyNumberFormat="1" applyFont="1" applyAlignment="1">
      <alignment vertical="center"/>
    </xf>
    <xf numFmtId="10" fontId="3" fillId="0" borderId="0" xfId="0" applyNumberFormat="1" applyFont="1" applyAlignment="1">
      <alignment vertical="center"/>
    </xf>
    <xf numFmtId="0" fontId="3" fillId="0" borderId="4" xfId="0" applyFont="1" applyBorder="1" applyAlignment="1">
      <alignment horizontal="left" vertical="center" indent="2"/>
    </xf>
    <xf numFmtId="167" fontId="3" fillId="0" borderId="4" xfId="0" applyNumberFormat="1" applyFont="1" applyBorder="1" applyAlignment="1">
      <alignment vertical="center"/>
    </xf>
    <xf numFmtId="10" fontId="3" fillId="0" borderId="4" xfId="0" applyNumberFormat="1" applyFont="1" applyBorder="1" applyAlignment="1">
      <alignment vertical="center"/>
    </xf>
    <xf numFmtId="0" fontId="29" fillId="0" borderId="3" xfId="0" applyFont="1" applyBorder="1" applyAlignment="1">
      <alignment vertical="center"/>
    </xf>
    <xf numFmtId="0" fontId="27" fillId="0" borderId="3" xfId="0" applyFont="1" applyBorder="1" applyAlignment="1">
      <alignment horizontal="left" vertical="center" indent="2"/>
    </xf>
    <xf numFmtId="3" fontId="30" fillId="0" borderId="3" xfId="0" applyNumberFormat="1" applyFont="1" applyBorder="1" applyAlignment="1">
      <alignment horizontal="right" vertical="center" wrapText="1"/>
    </xf>
    <xf numFmtId="167" fontId="27" fillId="0" borderId="3" xfId="0" applyNumberFormat="1" applyFont="1" applyBorder="1" applyAlignment="1">
      <alignment vertical="center"/>
    </xf>
    <xf numFmtId="10" fontId="27" fillId="0" borderId="3" xfId="0" applyNumberFormat="1" applyFont="1" applyBorder="1" applyAlignment="1">
      <alignment vertical="center"/>
    </xf>
    <xf numFmtId="3" fontId="27" fillId="0" borderId="3" xfId="0" applyNumberFormat="1" applyFont="1" applyBorder="1" applyAlignment="1">
      <alignment horizontal="right" vertical="center" wrapText="1"/>
    </xf>
    <xf numFmtId="0" fontId="7" fillId="0" borderId="3" xfId="0" applyFont="1" applyBorder="1" applyAlignment="1">
      <alignment vertical="center" wrapText="1"/>
    </xf>
    <xf numFmtId="0" fontId="0" fillId="0" borderId="3" xfId="0" applyBorder="1" applyAlignment="1">
      <alignment vertical="center"/>
    </xf>
    <xf numFmtId="0" fontId="3" fillId="0" borderId="6" xfId="0" applyFont="1" applyBorder="1" applyAlignment="1">
      <alignment horizontal="left" vertical="center" wrapText="1" indent="1"/>
    </xf>
    <xf numFmtId="0" fontId="7" fillId="0" borderId="6" xfId="0" applyFont="1" applyBorder="1" applyAlignment="1">
      <alignment vertical="center"/>
    </xf>
    <xf numFmtId="0" fontId="0" fillId="0" borderId="6" xfId="0" applyBorder="1" applyAlignment="1">
      <alignment vertical="center"/>
    </xf>
    <xf numFmtId="0" fontId="3" fillId="0" borderId="6" xfId="0" applyFont="1" applyBorder="1" applyAlignment="1">
      <alignment horizontal="left" vertical="center"/>
    </xf>
    <xf numFmtId="167" fontId="3" fillId="0" borderId="6" xfId="0" applyNumberFormat="1" applyFont="1" applyBorder="1" applyAlignment="1">
      <alignment vertical="center"/>
    </xf>
    <xf numFmtId="0" fontId="32" fillId="0" borderId="0" xfId="0" applyFont="1" applyAlignment="1">
      <alignment vertical="center"/>
    </xf>
    <xf numFmtId="1" fontId="3" fillId="0" borderId="2" xfId="0" applyNumberFormat="1" applyFont="1" applyBorder="1" applyAlignment="1">
      <alignment vertical="center"/>
    </xf>
    <xf numFmtId="1" fontId="3" fillId="0" borderId="2" xfId="0" applyNumberFormat="1" applyFont="1" applyBorder="1" applyAlignment="1">
      <alignment horizontal="right" vertical="center" wrapText="1"/>
    </xf>
    <xf numFmtId="0" fontId="3" fillId="0" borderId="5" xfId="0" applyFont="1" applyBorder="1" applyAlignment="1">
      <alignment horizontal="left" vertical="center"/>
    </xf>
    <xf numFmtId="1" fontId="3" fillId="0" borderId="5" xfId="0" applyNumberFormat="1" applyFont="1" applyBorder="1" applyAlignment="1">
      <alignment horizontal="right" vertical="center" wrapText="1"/>
    </xf>
    <xf numFmtId="9" fontId="3" fillId="0" borderId="6" xfId="1" applyFont="1" applyBorder="1" applyAlignment="1">
      <alignment horizontal="right" vertical="center" wrapText="1"/>
    </xf>
    <xf numFmtId="1" fontId="3" fillId="0" borderId="6" xfId="0" applyNumberFormat="1" applyFont="1" applyBorder="1" applyAlignment="1">
      <alignment vertical="center"/>
    </xf>
    <xf numFmtId="1" fontId="3" fillId="0" borderId="6" xfId="0" applyNumberFormat="1" applyFont="1" applyBorder="1" applyAlignment="1">
      <alignment horizontal="right" vertical="center" wrapText="1"/>
    </xf>
    <xf numFmtId="1" fontId="3" fillId="0" borderId="3" xfId="0" applyNumberFormat="1" applyFont="1" applyBorder="1" applyAlignment="1">
      <alignment vertical="center"/>
    </xf>
    <xf numFmtId="1" fontId="3" fillId="0" borderId="3" xfId="0" applyNumberFormat="1" applyFont="1" applyBorder="1" applyAlignment="1">
      <alignment horizontal="right" vertical="center" wrapText="1"/>
    </xf>
    <xf numFmtId="2" fontId="3" fillId="0" borderId="5" xfId="0" applyNumberFormat="1" applyFont="1" applyBorder="1" applyAlignment="1">
      <alignment horizontal="right" vertical="center" wrapText="1"/>
    </xf>
    <xf numFmtId="0" fontId="3" fillId="0" borderId="0" xfId="0" applyFont="1" applyAlignment="1">
      <alignment horizontal="left" vertical="center"/>
    </xf>
    <xf numFmtId="2" fontId="3" fillId="0" borderId="0" xfId="0" applyNumberFormat="1" applyFont="1" applyAlignment="1">
      <alignment horizontal="right" vertical="center" wrapText="1"/>
    </xf>
    <xf numFmtId="9" fontId="3" fillId="0" borderId="6" xfId="0" applyNumberFormat="1" applyFont="1" applyBorder="1" applyAlignment="1">
      <alignment vertical="center"/>
    </xf>
    <xf numFmtId="169" fontId="7" fillId="0" borderId="6" xfId="0" applyNumberFormat="1" applyFont="1" applyBorder="1" applyAlignment="1">
      <alignment vertical="center"/>
    </xf>
    <xf numFmtId="169" fontId="3" fillId="0" borderId="6" xfId="0" applyNumberFormat="1" applyFont="1" applyBorder="1" applyAlignment="1">
      <alignment horizontal="right" vertical="center" wrapText="1"/>
    </xf>
    <xf numFmtId="3" fontId="24" fillId="0" borderId="6" xfId="0" applyNumberFormat="1" applyFont="1" applyBorder="1" applyAlignment="1">
      <alignment horizontal="right" vertical="center" wrapText="1"/>
    </xf>
    <xf numFmtId="0" fontId="32" fillId="0" borderId="6" xfId="0" applyFont="1" applyBorder="1" applyAlignment="1">
      <alignment vertical="center"/>
    </xf>
    <xf numFmtId="169" fontId="7" fillId="0" borderId="2" xfId="0" applyNumberFormat="1" applyFont="1" applyBorder="1" applyAlignment="1">
      <alignment vertical="center"/>
    </xf>
    <xf numFmtId="169" fontId="3" fillId="0" borderId="2" xfId="0" applyNumberFormat="1" applyFont="1" applyBorder="1" applyAlignment="1">
      <alignment horizontal="right" vertical="center" wrapText="1"/>
    </xf>
    <xf numFmtId="3" fontId="24" fillId="0" borderId="2" xfId="0" applyNumberFormat="1" applyFont="1" applyBorder="1" applyAlignment="1">
      <alignment horizontal="right" vertical="center" wrapText="1"/>
    </xf>
    <xf numFmtId="169" fontId="3" fillId="0" borderId="3" xfId="1" applyNumberFormat="1" applyFont="1" applyBorder="1" applyAlignment="1">
      <alignment horizontal="right" vertical="center" wrapText="1"/>
    </xf>
    <xf numFmtId="169" fontId="7" fillId="0" borderId="3" xfId="0" applyNumberFormat="1" applyFont="1" applyBorder="1" applyAlignment="1">
      <alignment vertical="center"/>
    </xf>
    <xf numFmtId="3" fontId="24" fillId="0" borderId="3" xfId="0" applyNumberFormat="1" applyFont="1" applyBorder="1" applyAlignment="1">
      <alignment horizontal="right" vertical="center" wrapText="1"/>
    </xf>
    <xf numFmtId="169" fontId="3" fillId="0" borderId="3" xfId="0" applyNumberFormat="1" applyFont="1" applyBorder="1" applyAlignment="1">
      <alignment horizontal="right" vertical="center" wrapText="1"/>
    </xf>
    <xf numFmtId="3" fontId="17" fillId="0" borderId="3" xfId="0" applyNumberFormat="1" applyFont="1" applyBorder="1" applyAlignment="1">
      <alignment horizontal="right" vertical="center" wrapText="1"/>
    </xf>
    <xf numFmtId="169" fontId="3" fillId="0" borderId="5" xfId="1" applyNumberFormat="1" applyFont="1" applyBorder="1" applyAlignment="1">
      <alignment horizontal="right" vertical="center" wrapText="1"/>
    </xf>
    <xf numFmtId="169" fontId="7" fillId="0" borderId="5" xfId="0" applyNumberFormat="1" applyFont="1" applyBorder="1" applyAlignment="1">
      <alignment vertical="center"/>
    </xf>
    <xf numFmtId="169" fontId="3" fillId="0" borderId="5" xfId="0" applyNumberFormat="1" applyFont="1" applyBorder="1" applyAlignment="1">
      <alignment horizontal="right" vertical="center" wrapText="1"/>
    </xf>
    <xf numFmtId="3" fontId="24" fillId="0" borderId="5" xfId="0" applyNumberFormat="1" applyFont="1" applyBorder="1" applyAlignment="1">
      <alignment horizontal="right" vertical="center" wrapText="1"/>
    </xf>
    <xf numFmtId="169" fontId="7" fillId="0" borderId="0" xfId="0" applyNumberFormat="1" applyFont="1" applyAlignment="1">
      <alignment vertical="center"/>
    </xf>
    <xf numFmtId="169" fontId="3" fillId="0" borderId="0" xfId="0" applyNumberFormat="1" applyFont="1" applyAlignment="1">
      <alignment horizontal="right" vertical="center" wrapText="1"/>
    </xf>
    <xf numFmtId="3" fontId="24" fillId="0" borderId="0" xfId="0" applyNumberFormat="1" applyFont="1" applyAlignment="1">
      <alignment horizontal="right" vertical="center" wrapText="1"/>
    </xf>
    <xf numFmtId="0" fontId="3" fillId="0" borderId="4" xfId="0" applyFont="1" applyBorder="1" applyAlignment="1">
      <alignment horizontal="left" vertical="center" indent="1"/>
    </xf>
    <xf numFmtId="169" fontId="3" fillId="0" borderId="4" xfId="0" applyNumberFormat="1" applyFont="1" applyBorder="1" applyAlignment="1">
      <alignment horizontal="right" vertical="center" wrapText="1"/>
    </xf>
    <xf numFmtId="3" fontId="24" fillId="0" borderId="4" xfId="0" applyNumberFormat="1" applyFont="1" applyBorder="1" applyAlignment="1">
      <alignment horizontal="right" vertical="center" wrapText="1"/>
    </xf>
    <xf numFmtId="169" fontId="3" fillId="0" borderId="6" xfId="1" applyNumberFormat="1" applyFont="1" applyBorder="1" applyAlignment="1">
      <alignment horizontal="right" vertical="center" wrapText="1"/>
    </xf>
    <xf numFmtId="10" fontId="3" fillId="0" borderId="3" xfId="1" applyNumberFormat="1" applyFont="1" applyBorder="1" applyAlignment="1">
      <alignment horizontal="right" vertical="center" wrapText="1"/>
    </xf>
    <xf numFmtId="3" fontId="23" fillId="0" borderId="3" xfId="0" applyNumberFormat="1" applyFont="1" applyBorder="1" applyAlignment="1">
      <alignment horizontal="right" vertical="center" wrapText="1"/>
    </xf>
    <xf numFmtId="0" fontId="18" fillId="0" borderId="3" xfId="0" applyFont="1" applyBorder="1" applyAlignment="1">
      <alignment horizontal="left" vertical="center"/>
    </xf>
    <xf numFmtId="0" fontId="18" fillId="0" borderId="3" xfId="0" applyFont="1" applyBorder="1" applyAlignment="1">
      <alignment horizontal="right" vertical="center" wrapText="1"/>
    </xf>
    <xf numFmtId="0" fontId="18" fillId="0" borderId="5" xfId="0" applyFont="1" applyBorder="1" applyAlignment="1">
      <alignment horizontal="left" vertical="center"/>
    </xf>
    <xf numFmtId="0" fontId="18" fillId="0" borderId="5" xfId="0" applyFont="1" applyBorder="1" applyAlignment="1">
      <alignment horizontal="right" vertical="center" wrapText="1"/>
    </xf>
    <xf numFmtId="1" fontId="7" fillId="0" borderId="2" xfId="0" applyNumberFormat="1" applyFont="1" applyBorder="1" applyAlignment="1">
      <alignment vertical="center"/>
    </xf>
    <xf numFmtId="1" fontId="24" fillId="0" borderId="2" xfId="0" applyNumberFormat="1" applyFont="1" applyBorder="1" applyAlignment="1">
      <alignment horizontal="right" vertical="center" wrapText="1"/>
    </xf>
    <xf numFmtId="1" fontId="7" fillId="0" borderId="3" xfId="0" applyNumberFormat="1" applyFont="1" applyBorder="1" applyAlignment="1">
      <alignment vertical="center"/>
    </xf>
    <xf numFmtId="1" fontId="24" fillId="0" borderId="3" xfId="0" applyNumberFormat="1" applyFont="1" applyBorder="1" applyAlignment="1">
      <alignment horizontal="right" vertical="center" wrapText="1"/>
    </xf>
    <xf numFmtId="9" fontId="3" fillId="3" borderId="5" xfId="1" applyFont="1" applyFill="1" applyBorder="1" applyAlignment="1">
      <alignment horizontal="right" vertical="center" wrapText="1"/>
    </xf>
    <xf numFmtId="1" fontId="7" fillId="0" borderId="5" xfId="0" applyNumberFormat="1" applyFont="1" applyBorder="1" applyAlignment="1">
      <alignment vertical="center"/>
    </xf>
    <xf numFmtId="1" fontId="24" fillId="0" borderId="5" xfId="0" applyNumberFormat="1" applyFont="1" applyBorder="1" applyAlignment="1">
      <alignment horizontal="right" vertical="center" wrapText="1"/>
    </xf>
    <xf numFmtId="3" fontId="33" fillId="0" borderId="3" xfId="0" applyNumberFormat="1" applyFont="1" applyBorder="1" applyAlignment="1">
      <alignment horizontal="right" vertical="center" wrapText="1"/>
    </xf>
    <xf numFmtId="0" fontId="3" fillId="0" borderId="5" xfId="0" applyFont="1" applyBorder="1" applyAlignment="1">
      <alignment horizontal="left" vertical="center" wrapText="1"/>
    </xf>
    <xf numFmtId="9" fontId="3" fillId="0" borderId="5" xfId="1" applyFont="1" applyBorder="1" applyAlignment="1">
      <alignment horizontal="right" vertical="center" wrapText="1"/>
    </xf>
    <xf numFmtId="9" fontId="3" fillId="0" borderId="3" xfId="1" applyFont="1" applyFill="1" applyBorder="1" applyAlignment="1">
      <alignment horizontal="right" vertical="center" wrapText="1"/>
    </xf>
    <xf numFmtId="9" fontId="3" fillId="0" borderId="5" xfId="1" applyFont="1" applyFill="1" applyBorder="1" applyAlignment="1">
      <alignment horizontal="right" vertical="center" wrapText="1"/>
    </xf>
    <xf numFmtId="3" fontId="7" fillId="0" borderId="2" xfId="0" applyNumberFormat="1" applyFont="1" applyBorder="1" applyAlignment="1">
      <alignment vertical="center"/>
    </xf>
    <xf numFmtId="4" fontId="3" fillId="0" borderId="3" xfId="0" applyNumberFormat="1" applyFont="1" applyBorder="1" applyAlignment="1">
      <alignment horizontal="right" vertical="center" wrapText="1"/>
    </xf>
    <xf numFmtId="4" fontId="7" fillId="0" borderId="3" xfId="0" applyNumberFormat="1" applyFont="1" applyBorder="1" applyAlignment="1">
      <alignment vertical="center"/>
    </xf>
    <xf numFmtId="4" fontId="3" fillId="0" borderId="5" xfId="0" applyNumberFormat="1" applyFont="1" applyBorder="1" applyAlignment="1">
      <alignment horizontal="right" vertical="center" wrapText="1"/>
    </xf>
    <xf numFmtId="4" fontId="3" fillId="0" borderId="2" xfId="0" applyNumberFormat="1" applyFont="1" applyBorder="1" applyAlignment="1">
      <alignment horizontal="right" vertical="center" wrapText="1"/>
    </xf>
    <xf numFmtId="4" fontId="7" fillId="0" borderId="2" xfId="0" applyNumberFormat="1" applyFont="1" applyBorder="1" applyAlignment="1">
      <alignment vertical="center"/>
    </xf>
    <xf numFmtId="4" fontId="33" fillId="0" borderId="3" xfId="0" applyNumberFormat="1" applyFont="1" applyBorder="1" applyAlignment="1">
      <alignment horizontal="right" vertical="center" wrapText="1"/>
    </xf>
    <xf numFmtId="167" fontId="3" fillId="3" borderId="3" xfId="0" applyNumberFormat="1" applyFont="1" applyFill="1" applyBorder="1" applyAlignment="1">
      <alignment horizontal="right" vertical="center" wrapText="1"/>
    </xf>
    <xf numFmtId="3" fontId="34" fillId="0" borderId="3" xfId="0" applyNumberFormat="1" applyFont="1" applyBorder="1" applyAlignment="1">
      <alignment horizontal="right" vertical="center" wrapText="1"/>
    </xf>
    <xf numFmtId="0" fontId="5" fillId="5" borderId="2" xfId="0" applyFont="1" applyFill="1" applyBorder="1" applyAlignment="1">
      <alignment vertical="center"/>
    </xf>
    <xf numFmtId="9" fontId="3" fillId="0" borderId="2" xfId="0" applyNumberFormat="1" applyFont="1" applyBorder="1" applyAlignment="1">
      <alignment vertical="center"/>
    </xf>
    <xf numFmtId="9" fontId="3" fillId="0" borderId="2" xfId="0" applyNumberFormat="1" applyFont="1" applyBorder="1" applyAlignment="1">
      <alignment horizontal="right" vertical="center" wrapText="1"/>
    </xf>
    <xf numFmtId="2" fontId="3" fillId="0" borderId="3" xfId="0" applyNumberFormat="1" applyFont="1" applyBorder="1" applyAlignment="1">
      <alignment horizontal="right" vertical="center" wrapText="1"/>
    </xf>
    <xf numFmtId="0" fontId="35" fillId="0" borderId="2" xfId="0" applyFont="1" applyBorder="1" applyAlignment="1">
      <alignment vertical="center"/>
    </xf>
    <xf numFmtId="0" fontId="35" fillId="5" borderId="2" xfId="0" applyFont="1" applyFill="1" applyBorder="1" applyAlignment="1">
      <alignment vertical="center"/>
    </xf>
    <xf numFmtId="0" fontId="3" fillId="0" borderId="6" xfId="0" applyFont="1" applyBorder="1" applyAlignment="1">
      <alignment horizontal="left" vertical="center" wrapText="1"/>
    </xf>
    <xf numFmtId="0" fontId="5" fillId="0" borderId="6" xfId="0" applyFont="1" applyBorder="1" applyAlignment="1">
      <alignment vertical="center"/>
    </xf>
    <xf numFmtId="2" fontId="3" fillId="0" borderId="6" xfId="0" applyNumberFormat="1" applyFont="1" applyBorder="1" applyAlignment="1">
      <alignment horizontal="right" vertical="center" wrapText="1"/>
    </xf>
    <xf numFmtId="0" fontId="3" fillId="0" borderId="2" xfId="0" applyFont="1" applyBorder="1" applyAlignment="1">
      <alignment horizontal="left" vertical="center"/>
    </xf>
    <xf numFmtId="0" fontId="3" fillId="0" borderId="2" xfId="0" applyFont="1" applyBorder="1" applyAlignment="1">
      <alignment horizontal="right" vertical="center"/>
    </xf>
    <xf numFmtId="0" fontId="15" fillId="0" borderId="3" xfId="0" applyFont="1" applyBorder="1" applyAlignment="1">
      <alignment horizontal="left" vertical="center" wrapText="1"/>
    </xf>
    <xf numFmtId="0" fontId="16" fillId="0" borderId="3" xfId="0" applyFont="1" applyBorder="1" applyAlignment="1">
      <alignment horizontal="left" vertical="center"/>
    </xf>
    <xf numFmtId="0" fontId="5" fillId="0" borderId="5" xfId="0" applyFont="1" applyBorder="1" applyAlignment="1">
      <alignment vertical="center" wrapText="1"/>
    </xf>
    <xf numFmtId="0" fontId="3" fillId="0" borderId="5" xfId="0" applyFont="1" applyBorder="1" applyAlignment="1">
      <alignment horizontal="right" vertical="center" wrapText="1"/>
    </xf>
    <xf numFmtId="0" fontId="26" fillId="0" borderId="5" xfId="0" applyFont="1" applyBorder="1" applyAlignment="1">
      <alignment horizontal="left" vertical="center"/>
    </xf>
    <xf numFmtId="0" fontId="26" fillId="0" borderId="5" xfId="0" applyFont="1" applyBorder="1" applyAlignment="1">
      <alignment horizontal="right" vertical="center" wrapText="1"/>
    </xf>
    <xf numFmtId="3" fontId="35" fillId="0" borderId="6" xfId="0" applyNumberFormat="1" applyFont="1" applyBorder="1" applyAlignment="1">
      <alignment horizontal="right" vertical="center" wrapText="1"/>
    </xf>
    <xf numFmtId="9" fontId="35" fillId="0" borderId="3" xfId="0" applyNumberFormat="1" applyFont="1" applyBorder="1" applyAlignment="1">
      <alignment horizontal="right" vertical="center" wrapText="1"/>
    </xf>
    <xf numFmtId="9" fontId="35" fillId="0" borderId="5" xfId="0" applyNumberFormat="1" applyFont="1" applyBorder="1" applyAlignment="1">
      <alignment horizontal="right" vertical="center" wrapText="1"/>
    </xf>
    <xf numFmtId="10" fontId="3" fillId="5" borderId="3" xfId="0" applyNumberFormat="1" applyFont="1" applyFill="1" applyBorder="1" applyAlignment="1">
      <alignment vertical="center"/>
    </xf>
    <xf numFmtId="9" fontId="3" fillId="5" borderId="5" xfId="0" applyNumberFormat="1" applyFont="1" applyFill="1" applyBorder="1" applyAlignment="1">
      <alignment vertical="center"/>
    </xf>
    <xf numFmtId="9" fontId="3" fillId="5" borderId="3" xfId="0" applyNumberFormat="1" applyFont="1" applyFill="1" applyBorder="1" applyAlignment="1">
      <alignment vertical="center" wrapText="1"/>
    </xf>
    <xf numFmtId="0" fontId="36" fillId="0" borderId="0" xfId="0" applyFont="1"/>
    <xf numFmtId="3" fontId="36" fillId="0" borderId="8" xfId="0" applyNumberFormat="1" applyFont="1" applyBorder="1" applyAlignment="1">
      <alignment horizontal="center" vertical="center" wrapText="1"/>
    </xf>
    <xf numFmtId="4" fontId="36" fillId="0" borderId="8" xfId="0" applyNumberFormat="1" applyFont="1" applyBorder="1" applyAlignment="1">
      <alignment horizontal="center" vertical="center" wrapText="1"/>
    </xf>
    <xf numFmtId="3" fontId="36" fillId="9" borderId="8" xfId="0" applyNumberFormat="1" applyFont="1" applyFill="1" applyBorder="1" applyAlignment="1">
      <alignment horizontal="center" vertical="center" wrapText="1"/>
    </xf>
    <xf numFmtId="3" fontId="36" fillId="0" borderId="8" xfId="0" applyNumberFormat="1" applyFont="1" applyBorder="1" applyAlignment="1">
      <alignment horizontal="center" vertical="top" wrapText="1"/>
    </xf>
    <xf numFmtId="3" fontId="36" fillId="0" borderId="9" xfId="0" applyNumberFormat="1" applyFont="1" applyBorder="1" applyAlignment="1">
      <alignment horizontal="center" vertical="center" wrapText="1"/>
    </xf>
    <xf numFmtId="9" fontId="35" fillId="5" borderId="3" xfId="0" applyNumberFormat="1" applyFont="1" applyFill="1" applyBorder="1" applyAlignment="1">
      <alignment vertical="center"/>
    </xf>
    <xf numFmtId="9" fontId="3" fillId="5" borderId="3" xfId="0" applyNumberFormat="1" applyFont="1" applyFill="1" applyBorder="1" applyAlignment="1">
      <alignment vertical="center"/>
    </xf>
    <xf numFmtId="169" fontId="7" fillId="0" borderId="3" xfId="0" applyNumberFormat="1" applyFont="1" applyBorder="1" applyAlignment="1">
      <alignment horizontal="right" vertical="center"/>
    </xf>
    <xf numFmtId="1" fontId="0" fillId="0" borderId="0" xfId="0" applyNumberFormat="1"/>
    <xf numFmtId="9" fontId="3" fillId="5" borderId="6" xfId="0" applyNumberFormat="1" applyFont="1" applyFill="1" applyBorder="1" applyAlignment="1">
      <alignment vertical="center"/>
    </xf>
    <xf numFmtId="3" fontId="3" fillId="5" borderId="3" xfId="0" applyNumberFormat="1" applyFont="1" applyFill="1" applyBorder="1" applyAlignment="1">
      <alignment vertical="center"/>
    </xf>
    <xf numFmtId="9" fontId="3" fillId="5" borderId="3" xfId="1" applyFont="1" applyFill="1" applyBorder="1" applyAlignment="1">
      <alignment vertical="center"/>
    </xf>
    <xf numFmtId="10" fontId="3" fillId="5" borderId="3" xfId="1" applyNumberFormat="1" applyFont="1" applyFill="1" applyBorder="1" applyAlignment="1">
      <alignment vertical="center"/>
    </xf>
    <xf numFmtId="0" fontId="28" fillId="5" borderId="2" xfId="0" applyFont="1" applyFill="1" applyBorder="1" applyAlignment="1">
      <alignment vertical="center"/>
    </xf>
    <xf numFmtId="0" fontId="3" fillId="5" borderId="3" xfId="0" applyFont="1" applyFill="1" applyBorder="1" applyAlignment="1">
      <alignment horizontal="right" vertical="center"/>
    </xf>
    <xf numFmtId="0" fontId="3" fillId="5" borderId="5" xfId="0" applyFont="1" applyFill="1" applyBorder="1" applyAlignment="1">
      <alignment horizontal="right" vertical="center"/>
    </xf>
    <xf numFmtId="0" fontId="28" fillId="5" borderId="2" xfId="0" applyFont="1" applyFill="1" applyBorder="1" applyAlignment="1">
      <alignment horizontal="right" vertical="center" wrapText="1"/>
    </xf>
    <xf numFmtId="0" fontId="3" fillId="5" borderId="2" xfId="0" applyFont="1" applyFill="1" applyBorder="1" applyAlignment="1">
      <alignment horizontal="right" vertical="center" wrapText="1"/>
    </xf>
    <xf numFmtId="0" fontId="28" fillId="5" borderId="5" xfId="0" applyFont="1" applyFill="1" applyBorder="1" applyAlignment="1">
      <alignment horizontal="right" vertical="center" wrapText="1"/>
    </xf>
    <xf numFmtId="0" fontId="3" fillId="5" borderId="5" xfId="0" applyFont="1" applyFill="1" applyBorder="1" applyAlignment="1">
      <alignment horizontal="right" vertical="center" wrapText="1"/>
    </xf>
    <xf numFmtId="0" fontId="28" fillId="5" borderId="7" xfId="0" applyFont="1" applyFill="1" applyBorder="1" applyAlignment="1">
      <alignment horizontal="right" vertical="center" wrapText="1"/>
    </xf>
    <xf numFmtId="170" fontId="3" fillId="5" borderId="2" xfId="3" applyNumberFormat="1" applyFont="1" applyFill="1" applyBorder="1" applyAlignment="1">
      <alignment vertical="center"/>
    </xf>
    <xf numFmtId="170" fontId="3" fillId="5" borderId="3" xfId="3" applyNumberFormat="1" applyFont="1" applyFill="1" applyBorder="1" applyAlignment="1">
      <alignment vertical="center"/>
    </xf>
    <xf numFmtId="170" fontId="3" fillId="0" borderId="2" xfId="3" applyNumberFormat="1" applyFont="1" applyBorder="1" applyAlignment="1">
      <alignment horizontal="right" vertical="center" wrapText="1"/>
    </xf>
    <xf numFmtId="170" fontId="3" fillId="0" borderId="3" xfId="3" applyNumberFormat="1" applyFont="1" applyBorder="1" applyAlignment="1">
      <alignment horizontal="right" vertical="center" wrapText="1"/>
    </xf>
    <xf numFmtId="170" fontId="3" fillId="0" borderId="3" xfId="3" applyNumberFormat="1" applyFont="1" applyBorder="1" applyAlignment="1">
      <alignment vertical="center"/>
    </xf>
    <xf numFmtId="170" fontId="35" fillId="5" borderId="2" xfId="3" applyNumberFormat="1" applyFont="1" applyFill="1" applyBorder="1" applyAlignment="1">
      <alignment vertical="center"/>
    </xf>
    <xf numFmtId="170" fontId="35" fillId="5" borderId="3" xfId="3" applyNumberFormat="1" applyFont="1" applyFill="1" applyBorder="1" applyAlignment="1">
      <alignment vertical="center"/>
    </xf>
    <xf numFmtId="170" fontId="3" fillId="0" borderId="5" xfId="3" applyNumberFormat="1" applyFont="1" applyBorder="1" applyAlignment="1">
      <alignment vertical="center"/>
    </xf>
    <xf numFmtId="170" fontId="3" fillId="0" borderId="0" xfId="3" applyNumberFormat="1" applyFont="1" applyAlignment="1">
      <alignment horizontal="left" vertical="center" indent="2"/>
    </xf>
    <xf numFmtId="170" fontId="7" fillId="0" borderId="0" xfId="3" applyNumberFormat="1" applyFont="1" applyAlignment="1">
      <alignment vertical="center"/>
    </xf>
    <xf numFmtId="170" fontId="15" fillId="4" borderId="1" xfId="3" applyNumberFormat="1" applyFont="1" applyFill="1" applyBorder="1" applyAlignment="1">
      <alignment horizontal="right" vertical="center"/>
    </xf>
    <xf numFmtId="170" fontId="16" fillId="4" borderId="1" xfId="3" applyNumberFormat="1" applyFont="1" applyFill="1" applyBorder="1" applyAlignment="1">
      <alignment horizontal="right" vertical="center"/>
    </xf>
    <xf numFmtId="170" fontId="27" fillId="0" borderId="3" xfId="3" applyNumberFormat="1" applyFont="1" applyBorder="1" applyAlignment="1">
      <alignment horizontal="left" vertical="center" indent="2"/>
    </xf>
    <xf numFmtId="170" fontId="7" fillId="0" borderId="3" xfId="3" applyNumberFormat="1" applyFont="1" applyBorder="1" applyAlignment="1">
      <alignment vertical="center"/>
    </xf>
    <xf numFmtId="170" fontId="31" fillId="0" borderId="3" xfId="3" applyNumberFormat="1" applyFont="1" applyBorder="1" applyAlignment="1">
      <alignment vertical="center"/>
    </xf>
    <xf numFmtId="170" fontId="7" fillId="5" borderId="6" xfId="3" applyNumberFormat="1" applyFont="1" applyFill="1" applyBorder="1" applyAlignment="1">
      <alignment vertical="center"/>
    </xf>
    <xf numFmtId="170" fontId="31" fillId="0" borderId="6" xfId="3" applyNumberFormat="1" applyFont="1" applyBorder="1" applyAlignment="1">
      <alignment vertical="center"/>
    </xf>
    <xf numFmtId="0" fontId="3" fillId="5" borderId="3" xfId="0" applyFont="1" applyFill="1" applyBorder="1" applyAlignment="1">
      <alignment horizontal="right" vertical="center" wrapText="1"/>
    </xf>
    <xf numFmtId="169" fontId="3" fillId="5" borderId="3" xfId="0" applyNumberFormat="1" applyFont="1" applyFill="1" applyBorder="1" applyAlignment="1">
      <alignment vertical="center"/>
    </xf>
    <xf numFmtId="169" fontId="3" fillId="5" borderId="3" xfId="1" applyNumberFormat="1" applyFont="1" applyFill="1" applyBorder="1" applyAlignment="1">
      <alignment vertical="center"/>
    </xf>
    <xf numFmtId="169" fontId="3" fillId="5" borderId="5" xfId="0" applyNumberFormat="1" applyFont="1" applyFill="1" applyBorder="1" applyAlignment="1">
      <alignment vertical="center"/>
    </xf>
    <xf numFmtId="169" fontId="3" fillId="5" borderId="4" xfId="1" applyNumberFormat="1" applyFont="1" applyFill="1" applyBorder="1" applyAlignment="1">
      <alignment vertical="center"/>
    </xf>
    <xf numFmtId="10" fontId="3" fillId="5" borderId="6" xfId="0" applyNumberFormat="1" applyFont="1" applyFill="1" applyBorder="1" applyAlignment="1">
      <alignment vertical="center"/>
    </xf>
    <xf numFmtId="170" fontId="3" fillId="5" borderId="6" xfId="3" applyNumberFormat="1" applyFont="1" applyFill="1" applyBorder="1" applyAlignment="1">
      <alignment vertical="center"/>
    </xf>
    <xf numFmtId="170" fontId="3" fillId="0" borderId="6" xfId="0" applyNumberFormat="1" applyFont="1" applyBorder="1" applyAlignment="1">
      <alignment horizontal="right" vertical="center" wrapText="1"/>
    </xf>
    <xf numFmtId="0" fontId="3" fillId="5" borderId="6" xfId="0" applyFont="1" applyFill="1" applyBorder="1" applyAlignment="1">
      <alignment horizontal="right" vertical="center"/>
    </xf>
    <xf numFmtId="3" fontId="5" fillId="5" borderId="3" xfId="0" applyNumberFormat="1" applyFont="1" applyFill="1" applyBorder="1" applyAlignment="1">
      <alignment horizontal="right" vertical="center"/>
    </xf>
    <xf numFmtId="0" fontId="5" fillId="5" borderId="3" xfId="0" applyFont="1" applyFill="1" applyBorder="1" applyAlignment="1">
      <alignment horizontal="right" vertical="center"/>
    </xf>
    <xf numFmtId="171" fontId="35" fillId="5" borderId="3" xfId="0" applyNumberFormat="1" applyFont="1" applyFill="1" applyBorder="1" applyAlignment="1">
      <alignment vertical="center"/>
    </xf>
    <xf numFmtId="4" fontId="5" fillId="0" borderId="8" xfId="0" applyNumberFormat="1" applyFont="1" applyBorder="1" applyAlignment="1">
      <alignment horizontal="center" vertical="center" wrapText="1"/>
    </xf>
    <xf numFmtId="170" fontId="3" fillId="5" borderId="2" xfId="3" applyNumberFormat="1" applyFont="1" applyFill="1" applyBorder="1" applyAlignment="1">
      <alignment vertical="center" wrapText="1"/>
    </xf>
    <xf numFmtId="170" fontId="3" fillId="0" borderId="2" xfId="3" applyNumberFormat="1" applyFont="1" applyBorder="1" applyAlignment="1">
      <alignment vertical="center"/>
    </xf>
    <xf numFmtId="170" fontId="3" fillId="5" borderId="3" xfId="3" applyNumberFormat="1" applyFont="1" applyFill="1" applyBorder="1" applyAlignment="1">
      <alignment vertical="center" wrapText="1"/>
    </xf>
    <xf numFmtId="170" fontId="3" fillId="5" borderId="5" xfId="3" applyNumberFormat="1" applyFont="1" applyFill="1" applyBorder="1" applyAlignment="1">
      <alignment vertical="center"/>
    </xf>
    <xf numFmtId="170" fontId="3" fillId="0" borderId="5" xfId="3" applyNumberFormat="1" applyFont="1" applyBorder="1" applyAlignment="1">
      <alignment horizontal="right" vertical="center" wrapText="1"/>
    </xf>
    <xf numFmtId="4" fontId="35" fillId="5" borderId="2" xfId="0" applyNumberFormat="1" applyFont="1" applyFill="1" applyBorder="1" applyAlignment="1">
      <alignment vertical="center"/>
    </xf>
    <xf numFmtId="4" fontId="35" fillId="5" borderId="5" xfId="0" applyNumberFormat="1" applyFont="1" applyFill="1" applyBorder="1" applyAlignment="1">
      <alignment vertical="center"/>
    </xf>
    <xf numFmtId="2" fontId="3" fillId="5" borderId="2" xfId="0" applyNumberFormat="1" applyFont="1" applyFill="1" applyBorder="1" applyAlignment="1">
      <alignment vertical="center"/>
    </xf>
    <xf numFmtId="9" fontId="3" fillId="5" borderId="2" xfId="1" applyFont="1" applyFill="1" applyBorder="1" applyAlignment="1">
      <alignment horizontal="right" vertical="center"/>
    </xf>
    <xf numFmtId="9" fontId="3" fillId="5" borderId="5" xfId="1" applyFont="1" applyFill="1" applyBorder="1" applyAlignment="1">
      <alignment vertical="center"/>
    </xf>
    <xf numFmtId="0" fontId="28" fillId="5" borderId="3" xfId="0" applyFont="1" applyFill="1" applyBorder="1" applyAlignment="1">
      <alignment horizontal="right" vertical="center"/>
    </xf>
    <xf numFmtId="0" fontId="28" fillId="5" borderId="5" xfId="0" applyFont="1" applyFill="1" applyBorder="1" applyAlignment="1">
      <alignment horizontal="right" vertical="center"/>
    </xf>
    <xf numFmtId="0" fontId="28" fillId="5" borderId="5" xfId="0" applyFont="1" applyFill="1" applyBorder="1" applyAlignment="1">
      <alignment vertical="center"/>
    </xf>
    <xf numFmtId="0" fontId="28" fillId="5" borderId="2" xfId="0" applyFont="1" applyFill="1" applyBorder="1" applyAlignment="1">
      <alignment horizontal="right" vertical="center"/>
    </xf>
    <xf numFmtId="0" fontId="37" fillId="0" borderId="0" xfId="0" applyFont="1"/>
    <xf numFmtId="0" fontId="38" fillId="0" borderId="0" xfId="0" applyFont="1"/>
    <xf numFmtId="49" fontId="15" fillId="4" borderId="0" xfId="0" applyNumberFormat="1" applyFont="1" applyFill="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49" fontId="3" fillId="0" borderId="0" xfId="0" applyNumberFormat="1" applyFont="1" applyAlignment="1">
      <alignment horizontal="left" vertical="center" wrapText="1"/>
    </xf>
    <xf numFmtId="49" fontId="16" fillId="4" borderId="0" xfId="0" applyNumberFormat="1" applyFont="1" applyFill="1" applyAlignment="1">
      <alignment vertical="center"/>
    </xf>
    <xf numFmtId="0" fontId="10" fillId="0" borderId="0" xfId="0" applyFont="1" applyAlignment="1">
      <alignment vertical="center"/>
    </xf>
    <xf numFmtId="0" fontId="0" fillId="0" borderId="0" xfId="0" applyAlignment="1">
      <alignment vertical="center"/>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00206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3619500</xdr:colOff>
      <xdr:row>0</xdr:row>
      <xdr:rowOff>152400</xdr:rowOff>
    </xdr:from>
    <xdr:to>
      <xdr:col>0</xdr:col>
      <xdr:colOff>7201500</xdr:colOff>
      <xdr:row>13</xdr:row>
      <xdr:rowOff>8700</xdr:rowOff>
    </xdr:to>
    <xdr:pic>
      <xdr:nvPicPr>
        <xdr:cNvPr id="2" name="Picture 1" descr="Bellevue Gold (@BellevueGold) / X">
          <a:extLst>
            <a:ext uri="{FF2B5EF4-FFF2-40B4-BE49-F238E27FC236}">
              <a16:creationId xmlns:a16="http://schemas.microsoft.com/office/drawing/2014/main" id="{B69B7D56-80AD-4B32-BAF1-8ED794D90E7B}"/>
            </a:ext>
          </a:extLst>
        </xdr:cNvPr>
        <xdr:cNvPicPr>
          <a:picLocks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244" t="11231" r="2912" b="27621"/>
        <a:stretch/>
      </xdr:blipFill>
      <xdr:spPr bwMode="auto">
        <a:xfrm>
          <a:off x="3619500" y="152400"/>
          <a:ext cx="3582000" cy="2332800"/>
        </a:xfrm>
        <a:prstGeom prst="rect">
          <a:avLst/>
        </a:prstGeom>
        <a:noFill/>
        <a:ln>
          <a:solidFill>
            <a:schemeClr val="tx1">
              <a:lumMod val="50000"/>
              <a:lumOff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A12686D-7EC7-233A-C28D-49F1F35698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24FFCBE-5149-E12C-FCF4-3FAA17B492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69F7613-84F5-D33A-481C-30E63B0B6F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78D750F-6A67-C7ED-FED4-5E01FD7A58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2A695C0-A26A-E203-D6BE-A82223C296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1FAAEE0-986E-E75E-242A-445BA9C0EF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CF0104F-C0FE-C1C8-CA25-D6F08DB601C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7FD6600-0823-CD89-14F6-2EFE69BE0B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9214F6A1-EADB-75EB-3D10-291012FC9F9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editAs="oneCell">
    <xdr:from>
      <xdr:col>0</xdr:col>
      <xdr:colOff>228600</xdr:colOff>
      <xdr:row>8</xdr:row>
      <xdr:rowOff>47625</xdr:rowOff>
    </xdr:from>
    <xdr:to>
      <xdr:col>2</xdr:col>
      <xdr:colOff>3730536</xdr:colOff>
      <xdr:row>43</xdr:row>
      <xdr:rowOff>9525</xdr:rowOff>
    </xdr:to>
    <xdr:pic>
      <xdr:nvPicPr>
        <xdr:cNvPr id="5" name="Picture 4">
          <a:extLst>
            <a:ext uri="{FF2B5EF4-FFF2-40B4-BE49-F238E27FC236}">
              <a16:creationId xmlns:a16="http://schemas.microsoft.com/office/drawing/2014/main" id="{C2187990-9E4B-037F-0A33-89E2A57270B2}"/>
            </a:ext>
          </a:extLst>
        </xdr:cNvPr>
        <xdr:cNvPicPr>
          <a:picLocks noChangeAspect="1"/>
        </xdr:cNvPicPr>
      </xdr:nvPicPr>
      <xdr:blipFill>
        <a:blip xmlns:r="http://schemas.openxmlformats.org/officeDocument/2006/relationships" r:embed="rId1"/>
        <a:stretch>
          <a:fillRect/>
        </a:stretch>
      </xdr:blipFill>
      <xdr:spPr>
        <a:xfrm>
          <a:off x="228600" y="1619250"/>
          <a:ext cx="5702211" cy="6629400"/>
        </a:xfrm>
        <a:prstGeom prst="rect">
          <a:avLst/>
        </a:prstGeom>
      </xdr:spPr>
    </xdr:pic>
    <xdr:clientData/>
  </xdr:twoCellAnchor>
  <xdr:twoCellAnchor editAs="oneCell">
    <xdr:from>
      <xdr:col>1</xdr:col>
      <xdr:colOff>66675</xdr:colOff>
      <xdr:row>42</xdr:row>
      <xdr:rowOff>171450</xdr:rowOff>
    </xdr:from>
    <xdr:to>
      <xdr:col>2</xdr:col>
      <xdr:colOff>3754945</xdr:colOff>
      <xdr:row>74</xdr:row>
      <xdr:rowOff>37188</xdr:rowOff>
    </xdr:to>
    <xdr:pic>
      <xdr:nvPicPr>
        <xdr:cNvPr id="17" name="Picture 16">
          <a:extLst>
            <a:ext uri="{FF2B5EF4-FFF2-40B4-BE49-F238E27FC236}">
              <a16:creationId xmlns:a16="http://schemas.microsoft.com/office/drawing/2014/main" id="{AADE1CA2-7E6D-0469-5B40-A583476A2FD5}"/>
            </a:ext>
          </a:extLst>
        </xdr:cNvPr>
        <xdr:cNvPicPr>
          <a:picLocks noChangeAspect="1"/>
        </xdr:cNvPicPr>
      </xdr:nvPicPr>
      <xdr:blipFill>
        <a:blip xmlns:r="http://schemas.openxmlformats.org/officeDocument/2006/relationships" r:embed="rId2"/>
        <a:stretch>
          <a:fillRect/>
        </a:stretch>
      </xdr:blipFill>
      <xdr:spPr>
        <a:xfrm>
          <a:off x="304800" y="8220075"/>
          <a:ext cx="5650420" cy="5961738"/>
        </a:xfrm>
        <a:prstGeom prst="rect">
          <a:avLst/>
        </a:prstGeom>
      </xdr:spPr>
    </xdr:pic>
    <xdr:clientData/>
  </xdr:twoCellAnchor>
  <xdr:twoCellAnchor editAs="oneCell">
    <xdr:from>
      <xdr:col>1</xdr:col>
      <xdr:colOff>47625</xdr:colOff>
      <xdr:row>73</xdr:row>
      <xdr:rowOff>125090</xdr:rowOff>
    </xdr:from>
    <xdr:to>
      <xdr:col>2</xdr:col>
      <xdr:colOff>3790950</xdr:colOff>
      <xdr:row>111</xdr:row>
      <xdr:rowOff>103673</xdr:rowOff>
    </xdr:to>
    <xdr:pic>
      <xdr:nvPicPr>
        <xdr:cNvPr id="18" name="Picture 17">
          <a:extLst>
            <a:ext uri="{FF2B5EF4-FFF2-40B4-BE49-F238E27FC236}">
              <a16:creationId xmlns:a16="http://schemas.microsoft.com/office/drawing/2014/main" id="{3C969AAD-A231-B699-4CE7-1EB6549BB572}"/>
            </a:ext>
          </a:extLst>
        </xdr:cNvPr>
        <xdr:cNvPicPr>
          <a:picLocks noChangeAspect="1"/>
        </xdr:cNvPicPr>
      </xdr:nvPicPr>
      <xdr:blipFill>
        <a:blip xmlns:r="http://schemas.openxmlformats.org/officeDocument/2006/relationships" r:embed="rId3"/>
        <a:stretch>
          <a:fillRect/>
        </a:stretch>
      </xdr:blipFill>
      <xdr:spPr>
        <a:xfrm>
          <a:off x="285750" y="14079215"/>
          <a:ext cx="5705475" cy="7217583"/>
        </a:xfrm>
        <a:prstGeom prst="rect">
          <a:avLst/>
        </a:prstGeom>
      </xdr:spPr>
    </xdr:pic>
    <xdr:clientData/>
  </xdr:twoCellAnchor>
  <xdr:twoCellAnchor editAs="oneCell">
    <xdr:from>
      <xdr:col>0</xdr:col>
      <xdr:colOff>219075</xdr:colOff>
      <xdr:row>114</xdr:row>
      <xdr:rowOff>114299</xdr:rowOff>
    </xdr:from>
    <xdr:to>
      <xdr:col>2</xdr:col>
      <xdr:colOff>3657568</xdr:colOff>
      <xdr:row>137</xdr:row>
      <xdr:rowOff>104775</xdr:rowOff>
    </xdr:to>
    <xdr:pic>
      <xdr:nvPicPr>
        <xdr:cNvPr id="19" name="Picture 18">
          <a:extLst>
            <a:ext uri="{FF2B5EF4-FFF2-40B4-BE49-F238E27FC236}">
              <a16:creationId xmlns:a16="http://schemas.microsoft.com/office/drawing/2014/main" id="{83A0D027-419A-196C-C4D4-31428E3D34E8}"/>
            </a:ext>
          </a:extLst>
        </xdr:cNvPr>
        <xdr:cNvPicPr>
          <a:picLocks noChangeAspect="1"/>
        </xdr:cNvPicPr>
      </xdr:nvPicPr>
      <xdr:blipFill>
        <a:blip xmlns:r="http://schemas.openxmlformats.org/officeDocument/2006/relationships" r:embed="rId4"/>
        <a:stretch>
          <a:fillRect/>
        </a:stretch>
      </xdr:blipFill>
      <xdr:spPr>
        <a:xfrm>
          <a:off x="219075" y="21888449"/>
          <a:ext cx="5638768" cy="4371976"/>
        </a:xfrm>
        <a:prstGeom prst="rect">
          <a:avLst/>
        </a:prstGeom>
      </xdr:spPr>
    </xdr:pic>
    <xdr:clientData/>
  </xdr:twoCellAnchor>
  <xdr:twoCellAnchor editAs="oneCell">
    <xdr:from>
      <xdr:col>1</xdr:col>
      <xdr:colOff>0</xdr:colOff>
      <xdr:row>137</xdr:row>
      <xdr:rowOff>114300</xdr:rowOff>
    </xdr:from>
    <xdr:to>
      <xdr:col>2</xdr:col>
      <xdr:colOff>3639766</xdr:colOff>
      <xdr:row>166</xdr:row>
      <xdr:rowOff>84868</xdr:rowOff>
    </xdr:to>
    <xdr:pic>
      <xdr:nvPicPr>
        <xdr:cNvPr id="20" name="Picture 19">
          <a:extLst>
            <a:ext uri="{FF2B5EF4-FFF2-40B4-BE49-F238E27FC236}">
              <a16:creationId xmlns:a16="http://schemas.microsoft.com/office/drawing/2014/main" id="{7BFD6AF1-0227-AFDC-9F4A-60ECBC42BD2D}"/>
            </a:ext>
          </a:extLst>
        </xdr:cNvPr>
        <xdr:cNvPicPr>
          <a:picLocks noChangeAspect="1"/>
        </xdr:cNvPicPr>
      </xdr:nvPicPr>
      <xdr:blipFill>
        <a:blip xmlns:r="http://schemas.openxmlformats.org/officeDocument/2006/relationships" r:embed="rId5"/>
        <a:stretch>
          <a:fillRect/>
        </a:stretch>
      </xdr:blipFill>
      <xdr:spPr>
        <a:xfrm>
          <a:off x="238125" y="26269950"/>
          <a:ext cx="5601916" cy="5495068"/>
        </a:xfrm>
        <a:prstGeom prst="rect">
          <a:avLst/>
        </a:prstGeom>
      </xdr:spPr>
    </xdr:pic>
    <xdr:clientData/>
  </xdr:twoCellAnchor>
  <xdr:twoCellAnchor editAs="oneCell">
    <xdr:from>
      <xdr:col>1</xdr:col>
      <xdr:colOff>66675</xdr:colOff>
      <xdr:row>166</xdr:row>
      <xdr:rowOff>66675</xdr:rowOff>
    </xdr:from>
    <xdr:to>
      <xdr:col>2</xdr:col>
      <xdr:colOff>3616690</xdr:colOff>
      <xdr:row>200</xdr:row>
      <xdr:rowOff>18031</xdr:rowOff>
    </xdr:to>
    <xdr:pic>
      <xdr:nvPicPr>
        <xdr:cNvPr id="21" name="Picture 20">
          <a:extLst>
            <a:ext uri="{FF2B5EF4-FFF2-40B4-BE49-F238E27FC236}">
              <a16:creationId xmlns:a16="http://schemas.microsoft.com/office/drawing/2014/main" id="{59877DD9-3D4F-522B-B13D-E1A8C4341D94}"/>
            </a:ext>
          </a:extLst>
        </xdr:cNvPr>
        <xdr:cNvPicPr>
          <a:picLocks noChangeAspect="1"/>
        </xdr:cNvPicPr>
      </xdr:nvPicPr>
      <xdr:blipFill>
        <a:blip xmlns:r="http://schemas.openxmlformats.org/officeDocument/2006/relationships" r:embed="rId6"/>
        <a:stretch>
          <a:fillRect/>
        </a:stretch>
      </xdr:blipFill>
      <xdr:spPr>
        <a:xfrm>
          <a:off x="304800" y="31746825"/>
          <a:ext cx="5512165" cy="6428356"/>
        </a:xfrm>
        <a:prstGeom prst="rect">
          <a:avLst/>
        </a:prstGeom>
      </xdr:spPr>
    </xdr:pic>
    <xdr:clientData/>
  </xdr:twoCellAnchor>
  <xdr:twoCellAnchor editAs="oneCell">
    <xdr:from>
      <xdr:col>1</xdr:col>
      <xdr:colOff>85725</xdr:colOff>
      <xdr:row>200</xdr:row>
      <xdr:rowOff>190243</xdr:rowOff>
    </xdr:from>
    <xdr:to>
      <xdr:col>2</xdr:col>
      <xdr:colOff>3552825</xdr:colOff>
      <xdr:row>211</xdr:row>
      <xdr:rowOff>180639</xdr:rowOff>
    </xdr:to>
    <xdr:pic>
      <xdr:nvPicPr>
        <xdr:cNvPr id="22" name="Picture 21">
          <a:extLst>
            <a:ext uri="{FF2B5EF4-FFF2-40B4-BE49-F238E27FC236}">
              <a16:creationId xmlns:a16="http://schemas.microsoft.com/office/drawing/2014/main" id="{003EAE0F-41EE-BEA1-BB2A-E02725EFF9D0}"/>
            </a:ext>
          </a:extLst>
        </xdr:cNvPr>
        <xdr:cNvPicPr>
          <a:picLocks noChangeAspect="1"/>
        </xdr:cNvPicPr>
      </xdr:nvPicPr>
      <xdr:blipFill>
        <a:blip xmlns:r="http://schemas.openxmlformats.org/officeDocument/2006/relationships" r:embed="rId7"/>
        <a:stretch>
          <a:fillRect/>
        </a:stretch>
      </xdr:blipFill>
      <xdr:spPr>
        <a:xfrm>
          <a:off x="323850" y="38347393"/>
          <a:ext cx="5429250" cy="2085896"/>
        </a:xfrm>
        <a:prstGeom prst="rect">
          <a:avLst/>
        </a:prstGeom>
      </xdr:spPr>
    </xdr:pic>
    <xdr:clientData/>
  </xdr:twoCellAnchor>
  <xdr:twoCellAnchor editAs="oneCell">
    <xdr:from>
      <xdr:col>1</xdr:col>
      <xdr:colOff>57150</xdr:colOff>
      <xdr:row>211</xdr:row>
      <xdr:rowOff>190499</xdr:rowOff>
    </xdr:from>
    <xdr:to>
      <xdr:col>2</xdr:col>
      <xdr:colOff>3403120</xdr:colOff>
      <xdr:row>238</xdr:row>
      <xdr:rowOff>65848</xdr:rowOff>
    </xdr:to>
    <xdr:pic>
      <xdr:nvPicPr>
        <xdr:cNvPr id="23" name="Picture 22">
          <a:extLst>
            <a:ext uri="{FF2B5EF4-FFF2-40B4-BE49-F238E27FC236}">
              <a16:creationId xmlns:a16="http://schemas.microsoft.com/office/drawing/2014/main" id="{A3526D5E-49D2-279C-ED86-0373DEEED1CF}"/>
            </a:ext>
          </a:extLst>
        </xdr:cNvPr>
        <xdr:cNvPicPr>
          <a:picLocks noChangeAspect="1"/>
        </xdr:cNvPicPr>
      </xdr:nvPicPr>
      <xdr:blipFill>
        <a:blip xmlns:r="http://schemas.openxmlformats.org/officeDocument/2006/relationships" r:embed="rId8"/>
        <a:stretch>
          <a:fillRect/>
        </a:stretch>
      </xdr:blipFill>
      <xdr:spPr>
        <a:xfrm>
          <a:off x="295275" y="40443149"/>
          <a:ext cx="5308120" cy="5018849"/>
        </a:xfrm>
        <a:prstGeom prst="rect">
          <a:avLst/>
        </a:prstGeom>
      </xdr:spPr>
    </xdr:pic>
    <xdr:clientData/>
  </xdr:twoCellAnchor>
  <xdr:twoCellAnchor editAs="oneCell">
    <xdr:from>
      <xdr:col>1</xdr:col>
      <xdr:colOff>76200</xdr:colOff>
      <xdr:row>238</xdr:row>
      <xdr:rowOff>95250</xdr:rowOff>
    </xdr:from>
    <xdr:to>
      <xdr:col>2</xdr:col>
      <xdr:colOff>3449833</xdr:colOff>
      <xdr:row>252</xdr:row>
      <xdr:rowOff>161925</xdr:rowOff>
    </xdr:to>
    <xdr:pic>
      <xdr:nvPicPr>
        <xdr:cNvPr id="24" name="Picture 23">
          <a:extLst>
            <a:ext uri="{FF2B5EF4-FFF2-40B4-BE49-F238E27FC236}">
              <a16:creationId xmlns:a16="http://schemas.microsoft.com/office/drawing/2014/main" id="{777997FB-890E-6E92-D2CF-E981F362B516}"/>
            </a:ext>
          </a:extLst>
        </xdr:cNvPr>
        <xdr:cNvPicPr>
          <a:picLocks noChangeAspect="1"/>
        </xdr:cNvPicPr>
      </xdr:nvPicPr>
      <xdr:blipFill>
        <a:blip xmlns:r="http://schemas.openxmlformats.org/officeDocument/2006/relationships" r:embed="rId9"/>
        <a:stretch>
          <a:fillRect/>
        </a:stretch>
      </xdr:blipFill>
      <xdr:spPr>
        <a:xfrm>
          <a:off x="314325" y="45491400"/>
          <a:ext cx="5335783" cy="2733675"/>
        </a:xfrm>
        <a:prstGeom prst="rect">
          <a:avLst/>
        </a:prstGeom>
      </xdr:spPr>
    </xdr:pic>
    <xdr:clientData/>
  </xdr:twoCellAnchor>
  <xdr:twoCellAnchor editAs="oneCell">
    <xdr:from>
      <xdr:col>1</xdr:col>
      <xdr:colOff>47625</xdr:colOff>
      <xdr:row>255</xdr:row>
      <xdr:rowOff>76200</xdr:rowOff>
    </xdr:from>
    <xdr:to>
      <xdr:col>2</xdr:col>
      <xdr:colOff>3838575</xdr:colOff>
      <xdr:row>274</xdr:row>
      <xdr:rowOff>32522</xdr:rowOff>
    </xdr:to>
    <xdr:pic>
      <xdr:nvPicPr>
        <xdr:cNvPr id="25" name="Picture 24">
          <a:extLst>
            <a:ext uri="{FF2B5EF4-FFF2-40B4-BE49-F238E27FC236}">
              <a16:creationId xmlns:a16="http://schemas.microsoft.com/office/drawing/2014/main" id="{1A435D36-6F5A-56F9-4D39-0A7D20B7E831}"/>
            </a:ext>
          </a:extLst>
        </xdr:cNvPr>
        <xdr:cNvPicPr>
          <a:picLocks noChangeAspect="1"/>
        </xdr:cNvPicPr>
      </xdr:nvPicPr>
      <xdr:blipFill>
        <a:blip xmlns:r="http://schemas.openxmlformats.org/officeDocument/2006/relationships" r:embed="rId10"/>
        <a:stretch>
          <a:fillRect/>
        </a:stretch>
      </xdr:blipFill>
      <xdr:spPr>
        <a:xfrm>
          <a:off x="285750" y="48720375"/>
          <a:ext cx="5753100" cy="3575822"/>
        </a:xfrm>
        <a:prstGeom prst="rect">
          <a:avLst/>
        </a:prstGeom>
      </xdr:spPr>
    </xdr:pic>
    <xdr:clientData/>
  </xdr:twoCellAnchor>
  <xdr:twoCellAnchor editAs="oneCell">
    <xdr:from>
      <xdr:col>0</xdr:col>
      <xdr:colOff>219076</xdr:colOff>
      <xdr:row>274</xdr:row>
      <xdr:rowOff>152400</xdr:rowOff>
    </xdr:from>
    <xdr:to>
      <xdr:col>2</xdr:col>
      <xdr:colOff>3878358</xdr:colOff>
      <xdr:row>304</xdr:row>
      <xdr:rowOff>27734</xdr:rowOff>
    </xdr:to>
    <xdr:pic>
      <xdr:nvPicPr>
        <xdr:cNvPr id="26" name="Picture 25">
          <a:extLst>
            <a:ext uri="{FF2B5EF4-FFF2-40B4-BE49-F238E27FC236}">
              <a16:creationId xmlns:a16="http://schemas.microsoft.com/office/drawing/2014/main" id="{523F1C3B-4526-294C-5DF0-4D11CA896320}"/>
            </a:ext>
          </a:extLst>
        </xdr:cNvPr>
        <xdr:cNvPicPr>
          <a:picLocks noChangeAspect="1"/>
        </xdr:cNvPicPr>
      </xdr:nvPicPr>
      <xdr:blipFill>
        <a:blip xmlns:r="http://schemas.openxmlformats.org/officeDocument/2006/relationships" r:embed="rId11"/>
        <a:stretch>
          <a:fillRect/>
        </a:stretch>
      </xdr:blipFill>
      <xdr:spPr>
        <a:xfrm>
          <a:off x="219076" y="52416075"/>
          <a:ext cx="5859557" cy="5590334"/>
        </a:xfrm>
        <a:prstGeom prst="rect">
          <a:avLst/>
        </a:prstGeom>
      </xdr:spPr>
    </xdr:pic>
    <xdr:clientData/>
  </xdr:twoCellAnchor>
  <xdr:twoCellAnchor editAs="oneCell">
    <xdr:from>
      <xdr:col>0</xdr:col>
      <xdr:colOff>228600</xdr:colOff>
      <xdr:row>304</xdr:row>
      <xdr:rowOff>85725</xdr:rowOff>
    </xdr:from>
    <xdr:to>
      <xdr:col>2</xdr:col>
      <xdr:colOff>3810000</xdr:colOff>
      <xdr:row>315</xdr:row>
      <xdr:rowOff>7458</xdr:rowOff>
    </xdr:to>
    <xdr:pic>
      <xdr:nvPicPr>
        <xdr:cNvPr id="27" name="Picture 26">
          <a:extLst>
            <a:ext uri="{FF2B5EF4-FFF2-40B4-BE49-F238E27FC236}">
              <a16:creationId xmlns:a16="http://schemas.microsoft.com/office/drawing/2014/main" id="{2E6158F1-584F-3AA4-5D84-D6E3AE855652}"/>
            </a:ext>
          </a:extLst>
        </xdr:cNvPr>
        <xdr:cNvPicPr>
          <a:picLocks noChangeAspect="1"/>
        </xdr:cNvPicPr>
      </xdr:nvPicPr>
      <xdr:blipFill>
        <a:blip xmlns:r="http://schemas.openxmlformats.org/officeDocument/2006/relationships" r:embed="rId12"/>
        <a:stretch>
          <a:fillRect/>
        </a:stretch>
      </xdr:blipFill>
      <xdr:spPr>
        <a:xfrm>
          <a:off x="228600" y="58064400"/>
          <a:ext cx="5781675" cy="2017233"/>
        </a:xfrm>
        <a:prstGeom prst="rect">
          <a:avLst/>
        </a:prstGeom>
      </xdr:spPr>
    </xdr:pic>
    <xdr:clientData/>
  </xdr:twoCellAnchor>
  <xdr:twoCellAnchor editAs="oneCell">
    <xdr:from>
      <xdr:col>1</xdr:col>
      <xdr:colOff>47626</xdr:colOff>
      <xdr:row>315</xdr:row>
      <xdr:rowOff>47625</xdr:rowOff>
    </xdr:from>
    <xdr:to>
      <xdr:col>2</xdr:col>
      <xdr:colOff>4162740</xdr:colOff>
      <xdr:row>355</xdr:row>
      <xdr:rowOff>46613</xdr:rowOff>
    </xdr:to>
    <xdr:pic>
      <xdr:nvPicPr>
        <xdr:cNvPr id="28" name="Picture 27">
          <a:extLst>
            <a:ext uri="{FF2B5EF4-FFF2-40B4-BE49-F238E27FC236}">
              <a16:creationId xmlns:a16="http://schemas.microsoft.com/office/drawing/2014/main" id="{DE39CE3B-F738-164B-28C6-69D0F36AD284}"/>
            </a:ext>
          </a:extLst>
        </xdr:cNvPr>
        <xdr:cNvPicPr>
          <a:picLocks noChangeAspect="1"/>
        </xdr:cNvPicPr>
      </xdr:nvPicPr>
      <xdr:blipFill>
        <a:blip xmlns:r="http://schemas.openxmlformats.org/officeDocument/2006/relationships" r:embed="rId13"/>
        <a:stretch>
          <a:fillRect/>
        </a:stretch>
      </xdr:blipFill>
      <xdr:spPr>
        <a:xfrm>
          <a:off x="285751" y="60121800"/>
          <a:ext cx="6077264" cy="7618988"/>
        </a:xfrm>
        <a:prstGeom prst="rect">
          <a:avLst/>
        </a:prstGeom>
      </xdr:spPr>
    </xdr:pic>
    <xdr:clientData/>
  </xdr:twoCellAnchor>
  <xdr:twoCellAnchor editAs="oneCell">
    <xdr:from>
      <xdr:col>1</xdr:col>
      <xdr:colOff>0</xdr:colOff>
      <xdr:row>357</xdr:row>
      <xdr:rowOff>161925</xdr:rowOff>
    </xdr:from>
    <xdr:to>
      <xdr:col>2</xdr:col>
      <xdr:colOff>4380707</xdr:colOff>
      <xdr:row>398</xdr:row>
      <xdr:rowOff>46663</xdr:rowOff>
    </xdr:to>
    <xdr:pic>
      <xdr:nvPicPr>
        <xdr:cNvPr id="29" name="Picture 28">
          <a:extLst>
            <a:ext uri="{FF2B5EF4-FFF2-40B4-BE49-F238E27FC236}">
              <a16:creationId xmlns:a16="http://schemas.microsoft.com/office/drawing/2014/main" id="{B9F4F2F2-6BEF-A000-C4DB-E4E19B2041BB}"/>
            </a:ext>
          </a:extLst>
        </xdr:cNvPr>
        <xdr:cNvPicPr>
          <a:picLocks noChangeAspect="1"/>
        </xdr:cNvPicPr>
      </xdr:nvPicPr>
      <xdr:blipFill>
        <a:blip xmlns:r="http://schemas.openxmlformats.org/officeDocument/2006/relationships" r:embed="rId14"/>
        <a:stretch>
          <a:fillRect/>
        </a:stretch>
      </xdr:blipFill>
      <xdr:spPr>
        <a:xfrm>
          <a:off x="238125" y="68246625"/>
          <a:ext cx="6342857" cy="7695238"/>
        </a:xfrm>
        <a:prstGeom prst="rect">
          <a:avLst/>
        </a:prstGeom>
      </xdr:spPr>
    </xdr:pic>
    <xdr:clientData/>
  </xdr:twoCellAnchor>
  <xdr:twoCellAnchor editAs="oneCell">
    <xdr:from>
      <xdr:col>1</xdr:col>
      <xdr:colOff>38100</xdr:colOff>
      <xdr:row>398</xdr:row>
      <xdr:rowOff>133350</xdr:rowOff>
    </xdr:from>
    <xdr:to>
      <xdr:col>2</xdr:col>
      <xdr:colOff>4418807</xdr:colOff>
      <xdr:row>437</xdr:row>
      <xdr:rowOff>75278</xdr:rowOff>
    </xdr:to>
    <xdr:pic>
      <xdr:nvPicPr>
        <xdr:cNvPr id="30" name="Picture 29">
          <a:extLst>
            <a:ext uri="{FF2B5EF4-FFF2-40B4-BE49-F238E27FC236}">
              <a16:creationId xmlns:a16="http://schemas.microsoft.com/office/drawing/2014/main" id="{C06F414E-6C92-D206-770A-203FE6640D80}"/>
            </a:ext>
          </a:extLst>
        </xdr:cNvPr>
        <xdr:cNvPicPr>
          <a:picLocks noChangeAspect="1"/>
        </xdr:cNvPicPr>
      </xdr:nvPicPr>
      <xdr:blipFill>
        <a:blip xmlns:r="http://schemas.openxmlformats.org/officeDocument/2006/relationships" r:embed="rId15"/>
        <a:stretch>
          <a:fillRect/>
        </a:stretch>
      </xdr:blipFill>
      <xdr:spPr>
        <a:xfrm>
          <a:off x="276225" y="76028550"/>
          <a:ext cx="6342857" cy="73714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8B743B5-C6C2-FD22-29F1-2933929778D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1BBAC27-FA20-D90D-250D-72B731FCDE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20FBC7B-8DE1-320E-C690-7E6B685CA5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8ECCC22-19B7-B1A2-CBB4-C9162483A5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B967568-3008-5AE1-6CA8-879A57B8CA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7D5FFFF-DF87-5369-51CC-183EB02C95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odalispa.sharepoint.com/AUData/Shared%20Documents/Bellevue%20Gold/2025/3.%20Sustainability%20Report%202025/BELLEVUE%20GOLD%20SODALI%20-%20SHARED%20CLIENT%20FOLDER/Sustainability%20reporting/20250424_BGL_Data%20pack.xlsx" TargetMode="External"/><Relationship Id="rId2" Type="http://schemas.microsoft.com/office/2019/04/relationships/externalLinkLongPath" Target="https://sodalispa.sharepoint.com/AUData/Shared%20Documents/Bellevue%20Gold/2025/3.%20Sustainability%20Report%202025/BELLEVUE%20GOLD%20SODALI%20-%20SHARED%20CLIENT%20FOLDER/Sustainability%20reporting/BELLEVUE%20GOLD%20SODALI%20-%20SHARED%20CLIENT%20FOLDER/Sustainability%20reporting/20250424_BGL_Data%20pack.xlsx?0CF08852" TargetMode="External"/><Relationship Id="rId1" Type="http://schemas.openxmlformats.org/officeDocument/2006/relationships/externalLinkPath" Target="file:///\\0CF08852\20250424_BGL_Data%20pa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me"/>
      <sheetName val="Activity and economic data"/>
      <sheetName val="SASB"/>
      <sheetName val="GRI Index"/>
      <sheetName val="TCFD"/>
      <sheetName val="Air quality"/>
      <sheetName val="Nature and biodiversity"/>
      <sheetName val="Energy and decarbonisation"/>
      <sheetName val="Tailings management"/>
      <sheetName val="Waste and hazardous materials"/>
      <sheetName val="Water stewardship"/>
      <sheetName val="Aboriginal cultural heritage"/>
      <sheetName val="Community relations"/>
      <sheetName val="Diversity, equity and inclusion"/>
      <sheetName val="Employment profile"/>
      <sheetName val="Health and safety"/>
      <sheetName val="Talent attraction and retention"/>
      <sheetName val="Ethics, risk an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
          <cell r="E7">
            <v>210</v>
          </cell>
        </row>
        <row r="8">
          <cell r="E8">
            <v>137</v>
          </cell>
        </row>
        <row r="9">
          <cell r="E9">
            <v>73</v>
          </cell>
        </row>
        <row r="26">
          <cell r="E26">
            <v>1200</v>
          </cell>
        </row>
      </sheetData>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2l7];/" TargetMode="External"/><Relationship Id="rId13" Type="http://schemas.openxmlformats.org/officeDocument/2006/relationships/hyperlink" Target="http://[s2l12];/" TargetMode="External"/><Relationship Id="rId18" Type="http://schemas.openxmlformats.org/officeDocument/2006/relationships/hyperlink" Target="http://[s2l17];/" TargetMode="External"/><Relationship Id="rId3" Type="http://schemas.openxmlformats.org/officeDocument/2006/relationships/hyperlink" Target="http://[s2l2];/" TargetMode="External"/><Relationship Id="rId21" Type="http://schemas.openxmlformats.org/officeDocument/2006/relationships/hyperlink" Target="http://[s2l20];/" TargetMode="External"/><Relationship Id="rId7" Type="http://schemas.openxmlformats.org/officeDocument/2006/relationships/hyperlink" Target="http://[s2l6];/" TargetMode="External"/><Relationship Id="rId12" Type="http://schemas.openxmlformats.org/officeDocument/2006/relationships/hyperlink" Target="http://[s2l11];/" TargetMode="External"/><Relationship Id="rId17" Type="http://schemas.openxmlformats.org/officeDocument/2006/relationships/hyperlink" Target="http://[s2l16];/" TargetMode="External"/><Relationship Id="rId2" Type="http://schemas.openxmlformats.org/officeDocument/2006/relationships/hyperlink" Target="http://[s2l1];/" TargetMode="External"/><Relationship Id="rId16" Type="http://schemas.openxmlformats.org/officeDocument/2006/relationships/hyperlink" Target="http://[s2l15];/" TargetMode="External"/><Relationship Id="rId20" Type="http://schemas.openxmlformats.org/officeDocument/2006/relationships/hyperlink" Target="http://[s2l19];/" TargetMode="External"/><Relationship Id="rId1" Type="http://schemas.openxmlformats.org/officeDocument/2006/relationships/hyperlink" Target="http://[s2l0];/" TargetMode="External"/><Relationship Id="rId6" Type="http://schemas.openxmlformats.org/officeDocument/2006/relationships/hyperlink" Target="http://[s2l5];/" TargetMode="External"/><Relationship Id="rId11" Type="http://schemas.openxmlformats.org/officeDocument/2006/relationships/hyperlink" Target="http://[s2l10];/" TargetMode="External"/><Relationship Id="rId24" Type="http://schemas.openxmlformats.org/officeDocument/2006/relationships/printerSettings" Target="../printerSettings/printerSettings3.bin"/><Relationship Id="rId5" Type="http://schemas.openxmlformats.org/officeDocument/2006/relationships/hyperlink" Target="http://[s2l4];/" TargetMode="External"/><Relationship Id="rId15" Type="http://schemas.openxmlformats.org/officeDocument/2006/relationships/hyperlink" Target="http://[s2l14];/" TargetMode="External"/><Relationship Id="rId23" Type="http://schemas.openxmlformats.org/officeDocument/2006/relationships/hyperlink" Target="http://[s2l22];/" TargetMode="External"/><Relationship Id="rId10" Type="http://schemas.openxmlformats.org/officeDocument/2006/relationships/hyperlink" Target="http://[s2l9];/" TargetMode="External"/><Relationship Id="rId19" Type="http://schemas.openxmlformats.org/officeDocument/2006/relationships/hyperlink" Target="http://[s2l18];/" TargetMode="External"/><Relationship Id="rId4" Type="http://schemas.openxmlformats.org/officeDocument/2006/relationships/hyperlink" Target="http://[s2l3];/" TargetMode="External"/><Relationship Id="rId9" Type="http://schemas.openxmlformats.org/officeDocument/2006/relationships/hyperlink" Target="http://[s2l8];/" TargetMode="External"/><Relationship Id="rId14" Type="http://schemas.openxmlformats.org/officeDocument/2006/relationships/hyperlink" Target="http://[s2l13];/" TargetMode="External"/><Relationship Id="rId22" Type="http://schemas.openxmlformats.org/officeDocument/2006/relationships/hyperlink" Target="http://[s2l21];/"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3l12];/" TargetMode="External"/><Relationship Id="rId18" Type="http://schemas.openxmlformats.org/officeDocument/2006/relationships/hyperlink" Target="http://[s3l17];/" TargetMode="External"/><Relationship Id="rId26" Type="http://schemas.openxmlformats.org/officeDocument/2006/relationships/hyperlink" Target="http://[s3l25];/" TargetMode="External"/><Relationship Id="rId3" Type="http://schemas.openxmlformats.org/officeDocument/2006/relationships/hyperlink" Target="http://[s3l2];/" TargetMode="External"/><Relationship Id="rId21" Type="http://schemas.openxmlformats.org/officeDocument/2006/relationships/hyperlink" Target="http://[s3l20];/" TargetMode="External"/><Relationship Id="rId7" Type="http://schemas.openxmlformats.org/officeDocument/2006/relationships/hyperlink" Target="http://[s3l6];/" TargetMode="External"/><Relationship Id="rId12" Type="http://schemas.openxmlformats.org/officeDocument/2006/relationships/hyperlink" Target="http://[s3l11];/" TargetMode="External"/><Relationship Id="rId17" Type="http://schemas.openxmlformats.org/officeDocument/2006/relationships/hyperlink" Target="http://[s3l16];/" TargetMode="External"/><Relationship Id="rId25" Type="http://schemas.openxmlformats.org/officeDocument/2006/relationships/hyperlink" Target="http://[s3l24];/" TargetMode="External"/><Relationship Id="rId33" Type="http://schemas.openxmlformats.org/officeDocument/2006/relationships/printerSettings" Target="../printerSettings/printerSettings4.bin"/><Relationship Id="rId2" Type="http://schemas.openxmlformats.org/officeDocument/2006/relationships/hyperlink" Target="http://[s3l1];/" TargetMode="External"/><Relationship Id="rId16" Type="http://schemas.openxmlformats.org/officeDocument/2006/relationships/hyperlink" Target="http://[s3l15];/" TargetMode="External"/><Relationship Id="rId20" Type="http://schemas.openxmlformats.org/officeDocument/2006/relationships/hyperlink" Target="http://[s3l19];/" TargetMode="External"/><Relationship Id="rId29" Type="http://schemas.openxmlformats.org/officeDocument/2006/relationships/hyperlink" Target="http://[s3l28];/" TargetMode="External"/><Relationship Id="rId1" Type="http://schemas.openxmlformats.org/officeDocument/2006/relationships/hyperlink" Target="http://[s3l0];/" TargetMode="External"/><Relationship Id="rId6" Type="http://schemas.openxmlformats.org/officeDocument/2006/relationships/hyperlink" Target="http://[s3l5];/" TargetMode="External"/><Relationship Id="rId11" Type="http://schemas.openxmlformats.org/officeDocument/2006/relationships/hyperlink" Target="http://[s3l10];/" TargetMode="External"/><Relationship Id="rId24" Type="http://schemas.openxmlformats.org/officeDocument/2006/relationships/hyperlink" Target="http://[s3l23];/" TargetMode="External"/><Relationship Id="rId32" Type="http://schemas.openxmlformats.org/officeDocument/2006/relationships/hyperlink" Target="http://[s3l31];/" TargetMode="External"/><Relationship Id="rId5" Type="http://schemas.openxmlformats.org/officeDocument/2006/relationships/hyperlink" Target="http://[s3l4];/" TargetMode="External"/><Relationship Id="rId15" Type="http://schemas.openxmlformats.org/officeDocument/2006/relationships/hyperlink" Target="http://[s3l14];/" TargetMode="External"/><Relationship Id="rId23" Type="http://schemas.openxmlformats.org/officeDocument/2006/relationships/hyperlink" Target="http://[s3l22];/" TargetMode="External"/><Relationship Id="rId28" Type="http://schemas.openxmlformats.org/officeDocument/2006/relationships/hyperlink" Target="http://[s3l27];/" TargetMode="External"/><Relationship Id="rId10" Type="http://schemas.openxmlformats.org/officeDocument/2006/relationships/hyperlink" Target="http://[s3l9];/" TargetMode="External"/><Relationship Id="rId19" Type="http://schemas.openxmlformats.org/officeDocument/2006/relationships/hyperlink" Target="http://[s3l18];/" TargetMode="External"/><Relationship Id="rId31" Type="http://schemas.openxmlformats.org/officeDocument/2006/relationships/hyperlink" Target="http://[s3l30];/" TargetMode="External"/><Relationship Id="rId4" Type="http://schemas.openxmlformats.org/officeDocument/2006/relationships/hyperlink" Target="http://[s3l3];/" TargetMode="External"/><Relationship Id="rId9" Type="http://schemas.openxmlformats.org/officeDocument/2006/relationships/hyperlink" Target="http://[s3l8];/" TargetMode="External"/><Relationship Id="rId14" Type="http://schemas.openxmlformats.org/officeDocument/2006/relationships/hyperlink" Target="http://[s3l13];/" TargetMode="External"/><Relationship Id="rId22" Type="http://schemas.openxmlformats.org/officeDocument/2006/relationships/hyperlink" Target="http://[s3l21];/" TargetMode="External"/><Relationship Id="rId27" Type="http://schemas.openxmlformats.org/officeDocument/2006/relationships/hyperlink" Target="http://[s3l26];/" TargetMode="External"/><Relationship Id="rId30" Type="http://schemas.openxmlformats.org/officeDocument/2006/relationships/hyperlink" Target="http://[s3l29];/" TargetMode="External"/><Relationship Id="rId8" Type="http://schemas.openxmlformats.org/officeDocument/2006/relationships/hyperlink" Target="http://[s3l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B4B08-1311-4C02-87B9-446293A042E9}">
  <sheetPr>
    <tabColor theme="1" tint="0.249977111117893"/>
    <pageSetUpPr fitToPage="1"/>
  </sheetPr>
  <dimension ref="A15:A32"/>
  <sheetViews>
    <sheetView tabSelected="1" workbookViewId="0">
      <selection activeCell="D16" sqref="D16"/>
    </sheetView>
  </sheetViews>
  <sheetFormatPr defaultRowHeight="16.2" x14ac:dyDescent="0.4"/>
  <cols>
    <col min="1" max="1" width="127.81640625" customWidth="1"/>
  </cols>
  <sheetData>
    <row r="15" spans="1:1" ht="16.8" x14ac:dyDescent="0.4">
      <c r="A15" s="1" t="s">
        <v>0</v>
      </c>
    </row>
    <row r="16" spans="1:1" x14ac:dyDescent="0.4">
      <c r="A16" s="2" t="s">
        <v>1</v>
      </c>
    </row>
    <row r="17" spans="1:1" x14ac:dyDescent="0.4">
      <c r="A17" s="2" t="s">
        <v>2</v>
      </c>
    </row>
    <row r="18" spans="1:1" x14ac:dyDescent="0.4">
      <c r="A18" s="2"/>
    </row>
    <row r="19" spans="1:1" ht="16.8" x14ac:dyDescent="0.4">
      <c r="A19" s="1" t="s">
        <v>3</v>
      </c>
    </row>
    <row r="20" spans="1:1" x14ac:dyDescent="0.4">
      <c r="A20" s="3" t="s">
        <v>4</v>
      </c>
    </row>
    <row r="21" spans="1:1" x14ac:dyDescent="0.4">
      <c r="A21" s="3" t="s">
        <v>5</v>
      </c>
    </row>
    <row r="22" spans="1:1" x14ac:dyDescent="0.4">
      <c r="A22" s="4"/>
    </row>
    <row r="23" spans="1:1" ht="16.8" x14ac:dyDescent="0.4">
      <c r="A23" s="5" t="s">
        <v>6</v>
      </c>
    </row>
    <row r="24" spans="1:1" ht="27.6" x14ac:dyDescent="0.4">
      <c r="A24" s="6" t="s">
        <v>7</v>
      </c>
    </row>
    <row r="25" spans="1:1" x14ac:dyDescent="0.4">
      <c r="A25" s="6"/>
    </row>
    <row r="26" spans="1:1" ht="27.6" x14ac:dyDescent="0.4">
      <c r="A26" s="6" t="s">
        <v>8</v>
      </c>
    </row>
    <row r="27" spans="1:1" x14ac:dyDescent="0.4">
      <c r="A27" s="6"/>
    </row>
    <row r="28" spans="1:1" x14ac:dyDescent="0.4">
      <c r="A28" s="7" t="s">
        <v>9</v>
      </c>
    </row>
    <row r="29" spans="1:1" x14ac:dyDescent="0.4">
      <c r="A29" s="6" t="s">
        <v>10</v>
      </c>
    </row>
    <row r="30" spans="1:1" x14ac:dyDescent="0.4">
      <c r="A30" s="6"/>
    </row>
    <row r="31" spans="1:1" x14ac:dyDescent="0.4">
      <c r="A31" s="8" t="s">
        <v>11</v>
      </c>
    </row>
    <row r="32" spans="1:1" x14ac:dyDescent="0.4">
      <c r="A32" s="6" t="s">
        <v>12</v>
      </c>
    </row>
  </sheetData>
  <pageMargins left="0.7" right="0.7" top="0.75" bottom="0.75" header="0.3" footer="0.3"/>
  <pageSetup paperSize="9" scale="5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36176-67B8-489F-9285-2A43C3268ABD}">
  <sheetPr>
    <tabColor rgb="FF92D050"/>
    <pageSetUpPr fitToPage="1"/>
  </sheetPr>
  <dimension ref="A2:I13"/>
  <sheetViews>
    <sheetView workbookViewId="0">
      <selection activeCell="D16" sqref="D16"/>
    </sheetView>
  </sheetViews>
  <sheetFormatPr defaultRowHeight="16.2" x14ac:dyDescent="0.4"/>
  <cols>
    <col min="1" max="1" width="2.81640625" customWidth="1"/>
    <col min="2" max="2" width="33.36328125" style="10" customWidth="1"/>
    <col min="3" max="9" width="11.08984375" style="10" customWidth="1"/>
  </cols>
  <sheetData>
    <row r="2" spans="1:9" x14ac:dyDescent="0.4">
      <c r="B2" s="9" t="s">
        <v>456</v>
      </c>
    </row>
    <row r="3" spans="1:9" x14ac:dyDescent="0.4">
      <c r="B3" s="11" t="s">
        <v>675</v>
      </c>
    </row>
    <row r="5" spans="1:9" x14ac:dyDescent="0.4">
      <c r="A5" s="12"/>
      <c r="B5" s="13" t="s">
        <v>481</v>
      </c>
      <c r="C5" s="11"/>
      <c r="D5" s="11"/>
      <c r="E5" s="11"/>
      <c r="F5" s="15"/>
      <c r="G5" s="16"/>
      <c r="H5" s="16"/>
      <c r="I5" s="17"/>
    </row>
    <row r="6" spans="1:9" x14ac:dyDescent="0.4">
      <c r="A6" s="12"/>
      <c r="B6" s="19"/>
      <c r="C6" s="20" t="s">
        <v>14</v>
      </c>
      <c r="D6" s="21" t="s">
        <v>15</v>
      </c>
      <c r="E6" s="22" t="s">
        <v>16</v>
      </c>
      <c r="F6" s="22" t="s">
        <v>17</v>
      </c>
      <c r="G6" s="22" t="s">
        <v>18</v>
      </c>
      <c r="H6" s="22" t="s">
        <v>19</v>
      </c>
      <c r="I6" s="22" t="s">
        <v>20</v>
      </c>
    </row>
    <row r="7" spans="1:9" ht="27.6" x14ac:dyDescent="0.4">
      <c r="A7" s="12"/>
      <c r="B7" s="70" t="s">
        <v>482</v>
      </c>
      <c r="C7" s="70" t="s">
        <v>55</v>
      </c>
      <c r="D7" s="330">
        <v>1289.75</v>
      </c>
      <c r="E7" s="302">
        <v>816</v>
      </c>
      <c r="F7" s="331">
        <v>876</v>
      </c>
      <c r="G7" s="27"/>
      <c r="H7" s="27"/>
      <c r="I7" s="27"/>
    </row>
    <row r="8" spans="1:9" ht="27.6" x14ac:dyDescent="0.4">
      <c r="A8" s="12"/>
      <c r="B8" s="33" t="s">
        <v>483</v>
      </c>
      <c r="C8" s="72" t="s">
        <v>58</v>
      </c>
      <c r="D8" s="332">
        <v>1088441</v>
      </c>
      <c r="E8" s="303">
        <v>656233</v>
      </c>
      <c r="F8" s="304">
        <v>0</v>
      </c>
      <c r="G8" s="32"/>
      <c r="H8" s="32"/>
      <c r="I8" s="32"/>
    </row>
    <row r="9" spans="1:9" ht="27.6" x14ac:dyDescent="0.4">
      <c r="A9" s="12"/>
      <c r="B9" s="33" t="s">
        <v>484</v>
      </c>
      <c r="C9" s="72" t="s">
        <v>60</v>
      </c>
      <c r="D9" s="332">
        <v>1083593</v>
      </c>
      <c r="E9" s="303">
        <v>2302878.3354278691</v>
      </c>
      <c r="F9" s="304">
        <v>1800714</v>
      </c>
      <c r="G9" s="32"/>
      <c r="H9" s="32"/>
      <c r="I9" s="32"/>
    </row>
    <row r="10" spans="1:9" x14ac:dyDescent="0.4">
      <c r="A10" s="12"/>
      <c r="B10" s="33" t="s">
        <v>485</v>
      </c>
      <c r="C10" s="33" t="s">
        <v>62</v>
      </c>
      <c r="D10" s="301">
        <v>583.28</v>
      </c>
      <c r="E10" s="303">
        <v>842</v>
      </c>
      <c r="F10" s="304">
        <v>689.5</v>
      </c>
      <c r="G10" s="32"/>
      <c r="H10" s="32"/>
      <c r="I10" s="32"/>
    </row>
    <row r="11" spans="1:9" x14ac:dyDescent="0.4">
      <c r="A11" s="12"/>
      <c r="B11" s="33" t="s">
        <v>486</v>
      </c>
      <c r="C11" s="33" t="s">
        <v>64</v>
      </c>
      <c r="D11" s="301">
        <v>46.78</v>
      </c>
      <c r="E11" s="303">
        <v>64</v>
      </c>
      <c r="F11" s="304">
        <v>45</v>
      </c>
      <c r="G11" s="126"/>
      <c r="H11" s="32"/>
      <c r="I11" s="32"/>
    </row>
    <row r="12" spans="1:9" ht="41.4" x14ac:dyDescent="0.4">
      <c r="A12" s="12"/>
      <c r="B12" s="117" t="s">
        <v>487</v>
      </c>
      <c r="C12" s="36" t="s">
        <v>66</v>
      </c>
      <c r="D12" s="333">
        <v>0</v>
      </c>
      <c r="E12" s="334">
        <v>0</v>
      </c>
      <c r="F12" s="334">
        <v>0</v>
      </c>
      <c r="G12" s="41"/>
      <c r="H12" s="41"/>
      <c r="I12" s="41"/>
    </row>
    <row r="13" spans="1:9" x14ac:dyDescent="0.4">
      <c r="A13" s="12"/>
      <c r="B13" s="165"/>
      <c r="C13" s="166"/>
      <c r="D13" s="166"/>
      <c r="E13" s="166"/>
      <c r="F13" s="166"/>
      <c r="G13" s="166"/>
      <c r="H13" s="166"/>
      <c r="I13" s="45"/>
    </row>
  </sheetData>
  <pageMargins left="0.7" right="0.7" top="0.75" bottom="0.75" header="0.3" footer="0.3"/>
  <pageSetup paperSize="9" scale="6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845D-E5D9-4DDC-B137-40D3975AC941}">
  <sheetPr>
    <tabColor rgb="FF92D050"/>
    <pageSetUpPr fitToPage="1"/>
  </sheetPr>
  <dimension ref="A2:I84"/>
  <sheetViews>
    <sheetView workbookViewId="0">
      <selection activeCell="D16" sqref="D16"/>
    </sheetView>
  </sheetViews>
  <sheetFormatPr defaultRowHeight="16.2" x14ac:dyDescent="0.4"/>
  <cols>
    <col min="1" max="1" width="2.81640625" customWidth="1"/>
    <col min="2" max="2" width="33.36328125" style="10" customWidth="1"/>
    <col min="3" max="9" width="11.08984375" style="10" customWidth="1"/>
  </cols>
  <sheetData>
    <row r="2" spans="1:9" x14ac:dyDescent="0.4">
      <c r="B2" s="9" t="s">
        <v>456</v>
      </c>
    </row>
    <row r="3" spans="1:9" x14ac:dyDescent="0.4">
      <c r="B3" s="11" t="s">
        <v>675</v>
      </c>
    </row>
    <row r="5" spans="1:9" x14ac:dyDescent="0.4">
      <c r="A5" s="12"/>
      <c r="B5" s="13" t="s">
        <v>488</v>
      </c>
      <c r="C5" s="11"/>
      <c r="D5" s="11"/>
      <c r="E5" s="11"/>
      <c r="F5" s="15"/>
      <c r="G5" s="16"/>
      <c r="H5" s="16"/>
      <c r="I5" s="17"/>
    </row>
    <row r="6" spans="1:9" x14ac:dyDescent="0.4">
      <c r="A6" s="12"/>
      <c r="B6" s="19"/>
      <c r="C6" s="20" t="s">
        <v>14</v>
      </c>
      <c r="D6" s="21" t="s">
        <v>15</v>
      </c>
      <c r="E6" s="22" t="s">
        <v>16</v>
      </c>
      <c r="F6" s="22" t="s">
        <v>17</v>
      </c>
      <c r="G6" s="22" t="s">
        <v>18</v>
      </c>
      <c r="H6" s="22" t="s">
        <v>19</v>
      </c>
      <c r="I6" s="22" t="s">
        <v>20</v>
      </c>
    </row>
    <row r="7" spans="1:9" x14ac:dyDescent="0.4">
      <c r="A7" s="12"/>
      <c r="B7" s="23" t="s">
        <v>489</v>
      </c>
      <c r="C7" s="23" t="s">
        <v>49</v>
      </c>
      <c r="D7" s="300">
        <f>D24*1000</f>
        <v>71383</v>
      </c>
      <c r="E7" s="27">
        <v>100185</v>
      </c>
      <c r="F7" s="26">
        <v>20605</v>
      </c>
      <c r="G7" s="27">
        <v>468940</v>
      </c>
      <c r="H7" s="27"/>
      <c r="I7" s="27"/>
    </row>
    <row r="8" spans="1:9" x14ac:dyDescent="0.4">
      <c r="A8" s="12"/>
      <c r="B8" s="33" t="s">
        <v>490</v>
      </c>
      <c r="C8" s="33" t="s">
        <v>49</v>
      </c>
      <c r="D8" s="301">
        <f>(D7+(D33*1000))</f>
        <v>75953</v>
      </c>
      <c r="E8" s="32">
        <v>104125</v>
      </c>
      <c r="F8" s="31">
        <v>20605</v>
      </c>
      <c r="G8" s="32">
        <v>484904</v>
      </c>
      <c r="H8" s="32"/>
      <c r="I8" s="32"/>
    </row>
    <row r="9" spans="1:9" ht="27.6" x14ac:dyDescent="0.4">
      <c r="A9" s="12"/>
      <c r="B9" s="72" t="s">
        <v>491</v>
      </c>
      <c r="C9" s="33" t="s">
        <v>49</v>
      </c>
      <c r="D9" s="284">
        <v>1</v>
      </c>
      <c r="E9" s="167">
        <v>1</v>
      </c>
      <c r="F9" s="126">
        <v>0</v>
      </c>
      <c r="G9" s="126">
        <v>0</v>
      </c>
      <c r="H9" s="32"/>
      <c r="I9" s="32"/>
    </row>
    <row r="10" spans="1:9" ht="41.4" x14ac:dyDescent="0.4">
      <c r="A10" s="12"/>
      <c r="B10" s="117" t="s">
        <v>492</v>
      </c>
      <c r="C10" s="36" t="s">
        <v>52</v>
      </c>
      <c r="D10" s="128">
        <v>2</v>
      </c>
      <c r="E10" s="41">
        <v>1</v>
      </c>
      <c r="F10" s="41">
        <v>2</v>
      </c>
      <c r="G10" s="41">
        <v>0</v>
      </c>
      <c r="H10" s="41"/>
      <c r="I10" s="41"/>
    </row>
    <row r="11" spans="1:9" x14ac:dyDescent="0.4">
      <c r="A11" s="12"/>
      <c r="B11" s="42"/>
      <c r="C11" s="43"/>
      <c r="D11" s="43"/>
      <c r="E11" s="43"/>
      <c r="F11" s="43"/>
      <c r="G11" s="43"/>
      <c r="H11" s="43"/>
      <c r="I11" s="44"/>
    </row>
    <row r="12" spans="1:9" x14ac:dyDescent="0.4">
      <c r="A12" s="12"/>
      <c r="B12" s="13" t="s">
        <v>493</v>
      </c>
      <c r="C12" s="11"/>
      <c r="D12" s="11"/>
      <c r="E12" s="11"/>
      <c r="F12" s="15"/>
      <c r="G12" s="16"/>
      <c r="H12" s="16"/>
      <c r="I12" s="17"/>
    </row>
    <row r="13" spans="1:9" x14ac:dyDescent="0.4">
      <c r="A13" s="12"/>
      <c r="B13" s="19"/>
      <c r="C13" s="20" t="s">
        <v>14</v>
      </c>
      <c r="D13" s="21" t="s">
        <v>15</v>
      </c>
      <c r="E13" s="22" t="s">
        <v>16</v>
      </c>
      <c r="F13" s="22" t="s">
        <v>17</v>
      </c>
      <c r="G13" s="22" t="s">
        <v>18</v>
      </c>
      <c r="H13" s="22" t="s">
        <v>19</v>
      </c>
      <c r="I13" s="22" t="s">
        <v>20</v>
      </c>
    </row>
    <row r="14" spans="1:9" x14ac:dyDescent="0.4">
      <c r="A14" s="12"/>
      <c r="B14" s="23" t="s">
        <v>494</v>
      </c>
      <c r="C14" s="23" t="s">
        <v>495</v>
      </c>
      <c r="D14" s="335">
        <f>D19-D55</f>
        <v>523.18099999999959</v>
      </c>
      <c r="E14" s="250">
        <v>304.28999999999996</v>
      </c>
      <c r="F14" s="26"/>
      <c r="G14" s="27"/>
      <c r="H14" s="27"/>
      <c r="I14" s="27"/>
    </row>
    <row r="15" spans="1:9" ht="27.6" x14ac:dyDescent="0.4">
      <c r="A15" s="12"/>
      <c r="B15" s="117" t="s">
        <v>496</v>
      </c>
      <c r="C15" s="36" t="s">
        <v>495</v>
      </c>
      <c r="D15" s="336">
        <f>D14</f>
        <v>523.18099999999959</v>
      </c>
      <c r="E15" s="249">
        <v>304.28999999999996</v>
      </c>
      <c r="F15" s="140"/>
      <c r="G15" s="41"/>
      <c r="H15" s="41"/>
      <c r="I15" s="41"/>
    </row>
    <row r="16" spans="1:9" x14ac:dyDescent="0.4">
      <c r="A16" s="12"/>
      <c r="B16" s="42"/>
      <c r="C16" s="43"/>
      <c r="D16" s="43"/>
      <c r="E16" s="43"/>
      <c r="F16" s="43"/>
      <c r="G16" s="43"/>
      <c r="H16" s="43"/>
      <c r="I16" s="44"/>
    </row>
    <row r="17" spans="1:9" x14ac:dyDescent="0.4">
      <c r="A17" s="12"/>
      <c r="B17" s="13" t="s">
        <v>497</v>
      </c>
      <c r="C17" s="11"/>
      <c r="D17" s="11"/>
      <c r="E17" s="11"/>
      <c r="F17" s="15"/>
      <c r="G17" s="16"/>
      <c r="H17" s="16"/>
      <c r="I17" s="17"/>
    </row>
    <row r="18" spans="1:9" x14ac:dyDescent="0.4">
      <c r="A18" s="12"/>
      <c r="B18" s="19"/>
      <c r="C18" s="20" t="s">
        <v>14</v>
      </c>
      <c r="D18" s="21" t="s">
        <v>15</v>
      </c>
      <c r="E18" s="22" t="s">
        <v>16</v>
      </c>
      <c r="F18" s="22" t="s">
        <v>17</v>
      </c>
      <c r="G18" s="22" t="s">
        <v>18</v>
      </c>
      <c r="H18" s="22" t="s">
        <v>19</v>
      </c>
      <c r="I18" s="22" t="s">
        <v>20</v>
      </c>
    </row>
    <row r="19" spans="1:9" x14ac:dyDescent="0.4">
      <c r="A19" s="12"/>
      <c r="B19" s="23" t="s">
        <v>498</v>
      </c>
      <c r="C19" s="23" t="s">
        <v>499</v>
      </c>
      <c r="D19" s="300">
        <f>D23+D32+D29</f>
        <v>3021.6219999999998</v>
      </c>
      <c r="E19" s="302">
        <v>1753.498</v>
      </c>
      <c r="F19" s="168">
        <v>567.92999999999995</v>
      </c>
      <c r="G19" s="27"/>
      <c r="H19" s="27"/>
      <c r="I19" s="27"/>
    </row>
    <row r="20" spans="1:9" x14ac:dyDescent="0.4">
      <c r="A20" s="12"/>
      <c r="B20" s="28" t="s">
        <v>500</v>
      </c>
      <c r="C20" s="33" t="s">
        <v>499</v>
      </c>
      <c r="D20" s="301">
        <v>0</v>
      </c>
      <c r="E20" s="303">
        <v>0</v>
      </c>
      <c r="F20" s="31"/>
      <c r="G20" s="32"/>
      <c r="H20" s="32"/>
      <c r="I20" s="32"/>
    </row>
    <row r="21" spans="1:9" x14ac:dyDescent="0.4">
      <c r="A21" s="12"/>
      <c r="B21" s="138" t="s">
        <v>501</v>
      </c>
      <c r="C21" s="33" t="s">
        <v>499</v>
      </c>
      <c r="D21" s="301">
        <v>0</v>
      </c>
      <c r="E21" s="303">
        <v>0</v>
      </c>
      <c r="F21" s="31"/>
      <c r="G21" s="32"/>
      <c r="H21" s="32"/>
      <c r="I21" s="32"/>
    </row>
    <row r="22" spans="1:9" x14ac:dyDescent="0.4">
      <c r="A22" s="12"/>
      <c r="B22" s="138" t="s">
        <v>502</v>
      </c>
      <c r="C22" s="33" t="s">
        <v>499</v>
      </c>
      <c r="D22" s="301">
        <v>0</v>
      </c>
      <c r="E22" s="303">
        <v>0</v>
      </c>
      <c r="F22" s="31"/>
      <c r="G22" s="32"/>
      <c r="H22" s="32"/>
      <c r="I22" s="32"/>
    </row>
    <row r="23" spans="1:9" x14ac:dyDescent="0.4">
      <c r="A23" s="12"/>
      <c r="B23" s="28" t="s">
        <v>503</v>
      </c>
      <c r="C23" s="33" t="s">
        <v>499</v>
      </c>
      <c r="D23" s="301">
        <f>D24+D25</f>
        <v>2624.0939999999996</v>
      </c>
      <c r="E23" s="303">
        <v>1749.558</v>
      </c>
      <c r="F23" s="125">
        <v>547.32500000000005</v>
      </c>
      <c r="G23" s="32"/>
      <c r="H23" s="32"/>
      <c r="I23" s="32"/>
    </row>
    <row r="24" spans="1:9" x14ac:dyDescent="0.4">
      <c r="A24" s="12"/>
      <c r="B24" s="138" t="s">
        <v>501</v>
      </c>
      <c r="C24" s="33" t="s">
        <v>499</v>
      </c>
      <c r="D24" s="301">
        <v>71.382999999999996</v>
      </c>
      <c r="E24" s="303">
        <v>100.185</v>
      </c>
      <c r="F24" s="125"/>
      <c r="G24" s="32"/>
      <c r="H24" s="32"/>
      <c r="I24" s="32"/>
    </row>
    <row r="25" spans="1:9" x14ac:dyDescent="0.4">
      <c r="A25" s="12"/>
      <c r="B25" s="138" t="s">
        <v>502</v>
      </c>
      <c r="C25" s="33" t="s">
        <v>499</v>
      </c>
      <c r="D25" s="301">
        <v>2552.7109999999998</v>
      </c>
      <c r="E25" s="303">
        <v>1649.373</v>
      </c>
      <c r="F25" s="125"/>
      <c r="G25" s="32"/>
      <c r="H25" s="32"/>
      <c r="I25" s="32"/>
    </row>
    <row r="26" spans="1:9" x14ac:dyDescent="0.4">
      <c r="A26" s="12"/>
      <c r="B26" s="28" t="s">
        <v>504</v>
      </c>
      <c r="C26" s="33" t="s">
        <v>499</v>
      </c>
      <c r="D26" s="301">
        <v>0</v>
      </c>
      <c r="E26" s="303">
        <v>0</v>
      </c>
      <c r="F26" s="125"/>
      <c r="G26" s="126"/>
      <c r="H26" s="32"/>
      <c r="I26" s="32"/>
    </row>
    <row r="27" spans="1:9" x14ac:dyDescent="0.4">
      <c r="A27" s="12"/>
      <c r="B27" s="138" t="s">
        <v>501</v>
      </c>
      <c r="C27" s="33" t="s">
        <v>499</v>
      </c>
      <c r="D27" s="301">
        <v>0</v>
      </c>
      <c r="E27" s="303">
        <v>0</v>
      </c>
      <c r="F27" s="125"/>
      <c r="G27" s="126"/>
      <c r="H27" s="32"/>
      <c r="I27" s="32"/>
    </row>
    <row r="28" spans="1:9" x14ac:dyDescent="0.4">
      <c r="A28" s="12"/>
      <c r="B28" s="138" t="s">
        <v>502</v>
      </c>
      <c r="C28" s="33" t="s">
        <v>499</v>
      </c>
      <c r="D28" s="301">
        <v>0</v>
      </c>
      <c r="E28" s="303">
        <v>0</v>
      </c>
      <c r="F28" s="125"/>
      <c r="G28" s="126"/>
      <c r="H28" s="32"/>
      <c r="I28" s="32"/>
    </row>
    <row r="29" spans="1:9" x14ac:dyDescent="0.4">
      <c r="A29" s="12"/>
      <c r="B29" s="28" t="s">
        <v>505</v>
      </c>
      <c r="C29" s="33" t="s">
        <v>499</v>
      </c>
      <c r="D29" s="301">
        <v>392.95800000000003</v>
      </c>
      <c r="E29" s="303">
        <v>0</v>
      </c>
      <c r="F29" s="125"/>
      <c r="G29" s="126"/>
      <c r="H29" s="32"/>
      <c r="I29" s="32"/>
    </row>
    <row r="30" spans="1:9" x14ac:dyDescent="0.4">
      <c r="A30" s="12"/>
      <c r="B30" s="138" t="s">
        <v>501</v>
      </c>
      <c r="C30" s="33" t="s">
        <v>499</v>
      </c>
      <c r="D30" s="301">
        <v>0</v>
      </c>
      <c r="E30" s="303">
        <v>0</v>
      </c>
      <c r="F30" s="125"/>
      <c r="G30" s="126"/>
      <c r="H30" s="32"/>
      <c r="I30" s="32"/>
    </row>
    <row r="31" spans="1:9" x14ac:dyDescent="0.4">
      <c r="A31" s="12"/>
      <c r="B31" s="138" t="s">
        <v>502</v>
      </c>
      <c r="C31" s="33" t="s">
        <v>499</v>
      </c>
      <c r="D31" s="301">
        <v>392.95800000000003</v>
      </c>
      <c r="E31" s="303">
        <v>0</v>
      </c>
      <c r="F31" s="125"/>
      <c r="G31" s="126"/>
      <c r="H31" s="32"/>
      <c r="I31" s="32"/>
    </row>
    <row r="32" spans="1:9" x14ac:dyDescent="0.4">
      <c r="A32" s="12"/>
      <c r="B32" s="28" t="s">
        <v>506</v>
      </c>
      <c r="C32" s="33" t="s">
        <v>499</v>
      </c>
      <c r="D32" s="301">
        <v>4.57</v>
      </c>
      <c r="E32" s="303">
        <v>3.94</v>
      </c>
      <c r="F32" s="125"/>
      <c r="G32" s="126"/>
      <c r="H32" s="32"/>
      <c r="I32" s="32"/>
    </row>
    <row r="33" spans="1:9" x14ac:dyDescent="0.4">
      <c r="A33" s="12"/>
      <c r="B33" s="138" t="s">
        <v>501</v>
      </c>
      <c r="C33" s="33" t="s">
        <v>499</v>
      </c>
      <c r="D33" s="301">
        <v>4.57</v>
      </c>
      <c r="E33" s="303">
        <v>3.94</v>
      </c>
      <c r="F33" s="125"/>
      <c r="G33" s="126"/>
      <c r="H33" s="32"/>
      <c r="I33" s="32"/>
    </row>
    <row r="34" spans="1:9" x14ac:dyDescent="0.4">
      <c r="A34" s="12"/>
      <c r="B34" s="138" t="s">
        <v>502</v>
      </c>
      <c r="C34" s="33" t="s">
        <v>499</v>
      </c>
      <c r="D34" s="301">
        <v>0</v>
      </c>
      <c r="E34" s="303">
        <v>0</v>
      </c>
      <c r="F34" s="125"/>
      <c r="G34" s="126"/>
      <c r="H34" s="32"/>
      <c r="I34" s="32"/>
    </row>
    <row r="35" spans="1:9" x14ac:dyDescent="0.4">
      <c r="A35" s="12"/>
      <c r="B35" s="138"/>
      <c r="C35" s="33"/>
      <c r="D35" s="304"/>
      <c r="E35" s="303"/>
      <c r="F35" s="125"/>
      <c r="G35" s="126"/>
      <c r="H35" s="32"/>
      <c r="I35" s="32"/>
    </row>
    <row r="36" spans="1:9" ht="27.6" x14ac:dyDescent="0.4">
      <c r="A36" s="12"/>
      <c r="B36" s="72" t="s">
        <v>507</v>
      </c>
      <c r="C36" s="33" t="s">
        <v>499</v>
      </c>
      <c r="D36" s="305">
        <f>D40+D49+D46</f>
        <v>3017.0519999999997</v>
      </c>
      <c r="E36" s="303">
        <v>1749.558</v>
      </c>
      <c r="F36" s="31"/>
      <c r="G36" s="32"/>
      <c r="H36" s="32"/>
      <c r="I36" s="32"/>
    </row>
    <row r="37" spans="1:9" x14ac:dyDescent="0.4">
      <c r="A37" s="12"/>
      <c r="B37" s="28" t="s">
        <v>500</v>
      </c>
      <c r="C37" s="33" t="s">
        <v>499</v>
      </c>
      <c r="D37" s="301">
        <v>0</v>
      </c>
      <c r="E37" s="303">
        <v>0</v>
      </c>
      <c r="F37" s="31"/>
      <c r="G37" s="32"/>
      <c r="H37" s="32"/>
      <c r="I37" s="32"/>
    </row>
    <row r="38" spans="1:9" x14ac:dyDescent="0.4">
      <c r="A38" s="12"/>
      <c r="B38" s="138" t="s">
        <v>501</v>
      </c>
      <c r="C38" s="33" t="s">
        <v>499</v>
      </c>
      <c r="D38" s="301">
        <v>0</v>
      </c>
      <c r="E38" s="303">
        <v>0</v>
      </c>
      <c r="F38" s="31"/>
      <c r="G38" s="32"/>
      <c r="H38" s="32"/>
      <c r="I38" s="32"/>
    </row>
    <row r="39" spans="1:9" x14ac:dyDescent="0.4">
      <c r="A39" s="12"/>
      <c r="B39" s="138" t="s">
        <v>502</v>
      </c>
      <c r="C39" s="33" t="s">
        <v>499</v>
      </c>
      <c r="D39" s="301">
        <v>0</v>
      </c>
      <c r="E39" s="303">
        <v>0</v>
      </c>
      <c r="F39" s="31"/>
      <c r="G39" s="32"/>
      <c r="H39" s="32"/>
      <c r="I39" s="32"/>
    </row>
    <row r="40" spans="1:9" x14ac:dyDescent="0.4">
      <c r="A40" s="12"/>
      <c r="B40" s="28" t="s">
        <v>503</v>
      </c>
      <c r="C40" s="33" t="s">
        <v>499</v>
      </c>
      <c r="D40" s="301">
        <f>D41+D42</f>
        <v>2624.0939999999996</v>
      </c>
      <c r="E40" s="303">
        <v>1749.558</v>
      </c>
      <c r="F40" s="125"/>
      <c r="G40" s="32"/>
      <c r="H40" s="32"/>
      <c r="I40" s="32"/>
    </row>
    <row r="41" spans="1:9" x14ac:dyDescent="0.4">
      <c r="A41" s="12"/>
      <c r="B41" s="138" t="s">
        <v>501</v>
      </c>
      <c r="C41" s="33" t="s">
        <v>499</v>
      </c>
      <c r="D41" s="301">
        <v>71.382999999999996</v>
      </c>
      <c r="E41" s="303">
        <v>100.185</v>
      </c>
      <c r="F41" s="125"/>
      <c r="G41" s="32"/>
      <c r="H41" s="32"/>
      <c r="I41" s="32"/>
    </row>
    <row r="42" spans="1:9" x14ac:dyDescent="0.4">
      <c r="A42" s="12"/>
      <c r="B42" s="138" t="s">
        <v>502</v>
      </c>
      <c r="C42" s="33" t="s">
        <v>499</v>
      </c>
      <c r="D42" s="301">
        <v>2552.7109999999998</v>
      </c>
      <c r="E42" s="303">
        <v>1649.373</v>
      </c>
      <c r="F42" s="125"/>
      <c r="G42" s="32"/>
      <c r="H42" s="32"/>
      <c r="I42" s="32"/>
    </row>
    <row r="43" spans="1:9" x14ac:dyDescent="0.4">
      <c r="A43" s="12"/>
      <c r="B43" s="28" t="s">
        <v>504</v>
      </c>
      <c r="C43" s="33" t="s">
        <v>499</v>
      </c>
      <c r="D43" s="301">
        <v>0</v>
      </c>
      <c r="E43" s="303">
        <v>0</v>
      </c>
      <c r="F43" s="125"/>
      <c r="G43" s="126"/>
      <c r="H43" s="32"/>
      <c r="I43" s="32"/>
    </row>
    <row r="44" spans="1:9" x14ac:dyDescent="0.4">
      <c r="A44" s="12"/>
      <c r="B44" s="138" t="s">
        <v>501</v>
      </c>
      <c r="C44" s="33" t="s">
        <v>499</v>
      </c>
      <c r="D44" s="301">
        <v>0</v>
      </c>
      <c r="E44" s="303">
        <v>0</v>
      </c>
      <c r="F44" s="125"/>
      <c r="G44" s="126"/>
      <c r="H44" s="32"/>
      <c r="I44" s="32"/>
    </row>
    <row r="45" spans="1:9" x14ac:dyDescent="0.4">
      <c r="A45" s="12"/>
      <c r="B45" s="138" t="s">
        <v>502</v>
      </c>
      <c r="C45" s="33" t="s">
        <v>499</v>
      </c>
      <c r="D45" s="301">
        <v>0</v>
      </c>
      <c r="E45" s="303">
        <v>0</v>
      </c>
      <c r="F45" s="125"/>
      <c r="G45" s="126"/>
      <c r="H45" s="32"/>
      <c r="I45" s="32"/>
    </row>
    <row r="46" spans="1:9" x14ac:dyDescent="0.4">
      <c r="A46" s="12"/>
      <c r="B46" s="28" t="s">
        <v>505</v>
      </c>
      <c r="C46" s="33" t="s">
        <v>499</v>
      </c>
      <c r="D46" s="301">
        <v>392.95800000000003</v>
      </c>
      <c r="E46" s="303">
        <v>0</v>
      </c>
      <c r="F46" s="125"/>
      <c r="G46" s="126"/>
      <c r="H46" s="32"/>
      <c r="I46" s="32"/>
    </row>
    <row r="47" spans="1:9" x14ac:dyDescent="0.4">
      <c r="A47" s="12"/>
      <c r="B47" s="138" t="s">
        <v>501</v>
      </c>
      <c r="C47" s="33" t="s">
        <v>499</v>
      </c>
      <c r="D47" s="301">
        <v>0</v>
      </c>
      <c r="E47" s="303">
        <v>0</v>
      </c>
      <c r="F47" s="125"/>
      <c r="G47" s="126"/>
      <c r="H47" s="32"/>
      <c r="I47" s="32"/>
    </row>
    <row r="48" spans="1:9" x14ac:dyDescent="0.4">
      <c r="A48" s="12"/>
      <c r="B48" s="138" t="s">
        <v>502</v>
      </c>
      <c r="C48" s="33" t="s">
        <v>499</v>
      </c>
      <c r="D48" s="301">
        <v>392.95800000000003</v>
      </c>
      <c r="E48" s="303">
        <v>0</v>
      </c>
      <c r="F48" s="125"/>
      <c r="G48" s="126"/>
      <c r="H48" s="32"/>
      <c r="I48" s="32"/>
    </row>
    <row r="49" spans="1:9" x14ac:dyDescent="0.4">
      <c r="A49" s="12"/>
      <c r="B49" s="28" t="s">
        <v>506</v>
      </c>
      <c r="C49" s="33" t="s">
        <v>499</v>
      </c>
      <c r="D49" s="301"/>
      <c r="E49" s="303">
        <v>0</v>
      </c>
      <c r="F49" s="125"/>
      <c r="G49" s="126"/>
      <c r="H49" s="32"/>
      <c r="I49" s="32"/>
    </row>
    <row r="50" spans="1:9" x14ac:dyDescent="0.4">
      <c r="A50" s="12"/>
      <c r="B50" s="138" t="s">
        <v>501</v>
      </c>
      <c r="C50" s="33" t="s">
        <v>499</v>
      </c>
      <c r="D50" s="301"/>
      <c r="E50" s="303">
        <v>0</v>
      </c>
      <c r="F50" s="125"/>
      <c r="G50" s="126"/>
      <c r="H50" s="32"/>
      <c r="I50" s="32"/>
    </row>
    <row r="51" spans="1:9" x14ac:dyDescent="0.4">
      <c r="A51" s="12"/>
      <c r="B51" s="169" t="s">
        <v>502</v>
      </c>
      <c r="C51" s="36" t="s">
        <v>499</v>
      </c>
      <c r="D51" s="306">
        <v>0</v>
      </c>
      <c r="E51" s="307">
        <v>0</v>
      </c>
      <c r="F51" s="170"/>
      <c r="G51" s="171"/>
      <c r="H51" s="41"/>
      <c r="I51" s="41"/>
    </row>
    <row r="52" spans="1:9" x14ac:dyDescent="0.4">
      <c r="A52" s="12"/>
      <c r="B52" s="42"/>
      <c r="C52" s="172"/>
      <c r="D52" s="308"/>
      <c r="E52" s="308"/>
      <c r="F52" s="133"/>
      <c r="G52" s="173"/>
      <c r="H52" s="174"/>
      <c r="I52" s="135"/>
    </row>
    <row r="53" spans="1:9" x14ac:dyDescent="0.4">
      <c r="A53" s="12"/>
      <c r="B53" s="13" t="s">
        <v>508</v>
      </c>
      <c r="C53" s="11"/>
      <c r="D53" s="309"/>
      <c r="E53" s="309"/>
      <c r="F53" s="15"/>
      <c r="G53" s="16"/>
      <c r="H53" s="16"/>
      <c r="I53" s="17"/>
    </row>
    <row r="54" spans="1:9" x14ac:dyDescent="0.4">
      <c r="A54" s="12"/>
      <c r="B54" s="19"/>
      <c r="C54" s="20" t="s">
        <v>14</v>
      </c>
      <c r="D54" s="310" t="s">
        <v>15</v>
      </c>
      <c r="E54" s="311" t="s">
        <v>16</v>
      </c>
      <c r="F54" s="22" t="s">
        <v>17</v>
      </c>
      <c r="G54" s="22" t="s">
        <v>18</v>
      </c>
      <c r="H54" s="22" t="s">
        <v>19</v>
      </c>
      <c r="I54" s="22" t="s">
        <v>20</v>
      </c>
    </row>
    <row r="55" spans="1:9" x14ac:dyDescent="0.4">
      <c r="A55" s="12"/>
      <c r="B55" s="23" t="s">
        <v>509</v>
      </c>
      <c r="C55" s="23" t="s">
        <v>510</v>
      </c>
      <c r="D55" s="305">
        <f>D56+D59</f>
        <v>2498.4410000000003</v>
      </c>
      <c r="E55" s="302">
        <v>1449.2080000000001</v>
      </c>
      <c r="F55" s="26"/>
      <c r="G55" s="27"/>
      <c r="H55" s="27"/>
      <c r="I55" s="27"/>
    </row>
    <row r="56" spans="1:9" x14ac:dyDescent="0.4">
      <c r="A56" s="12"/>
      <c r="B56" s="28" t="s">
        <v>500</v>
      </c>
      <c r="C56" s="33" t="s">
        <v>510</v>
      </c>
      <c r="D56" s="301">
        <v>37.755000000000003</v>
      </c>
      <c r="E56" s="303">
        <v>0</v>
      </c>
      <c r="F56" s="31"/>
      <c r="G56" s="32"/>
      <c r="H56" s="32"/>
      <c r="I56" s="32"/>
    </row>
    <row r="57" spans="1:9" x14ac:dyDescent="0.4">
      <c r="A57" s="12"/>
      <c r="B57" s="138" t="s">
        <v>501</v>
      </c>
      <c r="C57" s="33" t="s">
        <v>510</v>
      </c>
      <c r="D57" s="301">
        <v>0</v>
      </c>
      <c r="E57" s="303">
        <v>0</v>
      </c>
      <c r="F57" s="31"/>
      <c r="G57" s="32"/>
      <c r="H57" s="32"/>
      <c r="I57" s="32"/>
    </row>
    <row r="58" spans="1:9" x14ac:dyDescent="0.4">
      <c r="A58" s="12"/>
      <c r="B58" s="138" t="s">
        <v>502</v>
      </c>
      <c r="C58" s="33" t="s">
        <v>510</v>
      </c>
      <c r="D58" s="301">
        <v>37.755000000000003</v>
      </c>
      <c r="E58" s="303">
        <v>0</v>
      </c>
      <c r="F58" s="31"/>
      <c r="G58" s="32"/>
      <c r="H58" s="32"/>
      <c r="I58" s="32"/>
    </row>
    <row r="59" spans="1:9" x14ac:dyDescent="0.4">
      <c r="A59" s="12"/>
      <c r="B59" s="28" t="s">
        <v>503</v>
      </c>
      <c r="C59" s="33" t="s">
        <v>510</v>
      </c>
      <c r="D59" s="306">
        <f>D61</f>
        <v>2460.6860000000001</v>
      </c>
      <c r="E59" s="303">
        <v>1449.2080000000001</v>
      </c>
      <c r="F59" s="125"/>
      <c r="G59" s="32"/>
      <c r="H59" s="32"/>
      <c r="I59" s="32"/>
    </row>
    <row r="60" spans="1:9" x14ac:dyDescent="0.4">
      <c r="A60" s="12"/>
      <c r="B60" s="138" t="s">
        <v>501</v>
      </c>
      <c r="C60" s="33" t="s">
        <v>510</v>
      </c>
      <c r="D60" s="301">
        <v>0</v>
      </c>
      <c r="E60" s="303">
        <v>0</v>
      </c>
      <c r="F60" s="125"/>
      <c r="G60" s="32"/>
      <c r="H60" s="32"/>
      <c r="I60" s="32"/>
    </row>
    <row r="61" spans="1:9" x14ac:dyDescent="0.4">
      <c r="A61" s="12"/>
      <c r="B61" s="138" t="s">
        <v>502</v>
      </c>
      <c r="C61" s="33" t="s">
        <v>510</v>
      </c>
      <c r="D61" s="306">
        <v>2460.6860000000001</v>
      </c>
      <c r="E61" s="303">
        <v>1449.2080000000001</v>
      </c>
      <c r="F61" s="125"/>
      <c r="G61" s="32"/>
      <c r="H61" s="32"/>
      <c r="I61" s="32"/>
    </row>
    <row r="62" spans="1:9" x14ac:dyDescent="0.4">
      <c r="A62" s="12"/>
      <c r="B62" s="28" t="s">
        <v>504</v>
      </c>
      <c r="C62" s="33" t="s">
        <v>510</v>
      </c>
      <c r="D62" s="301">
        <v>0</v>
      </c>
      <c r="E62" s="303">
        <v>0</v>
      </c>
      <c r="F62" s="125"/>
      <c r="G62" s="126"/>
      <c r="H62" s="32"/>
      <c r="I62" s="32"/>
    </row>
    <row r="63" spans="1:9" x14ac:dyDescent="0.4">
      <c r="A63" s="12"/>
      <c r="B63" s="138" t="s">
        <v>501</v>
      </c>
      <c r="C63" s="33" t="s">
        <v>510</v>
      </c>
      <c r="D63" s="301">
        <v>0</v>
      </c>
      <c r="E63" s="303">
        <v>0</v>
      </c>
      <c r="F63" s="125"/>
      <c r="G63" s="126"/>
      <c r="H63" s="32"/>
      <c r="I63" s="32"/>
    </row>
    <row r="64" spans="1:9" x14ac:dyDescent="0.4">
      <c r="A64" s="12"/>
      <c r="B64" s="138" t="s">
        <v>502</v>
      </c>
      <c r="C64" s="33" t="s">
        <v>510</v>
      </c>
      <c r="D64" s="301">
        <v>0</v>
      </c>
      <c r="E64" s="303">
        <v>0</v>
      </c>
      <c r="F64" s="125"/>
      <c r="G64" s="126"/>
      <c r="H64" s="32"/>
      <c r="I64" s="32"/>
    </row>
    <row r="65" spans="1:9" x14ac:dyDescent="0.4">
      <c r="A65" s="12"/>
      <c r="B65" s="28" t="s">
        <v>511</v>
      </c>
      <c r="C65" s="33" t="s">
        <v>510</v>
      </c>
      <c r="D65" s="301">
        <v>0</v>
      </c>
      <c r="E65" s="303">
        <v>0</v>
      </c>
      <c r="F65" s="125"/>
      <c r="G65" s="126"/>
      <c r="H65" s="32"/>
      <c r="I65" s="32"/>
    </row>
    <row r="66" spans="1:9" x14ac:dyDescent="0.4">
      <c r="A66" s="12"/>
      <c r="B66" s="138" t="s">
        <v>501</v>
      </c>
      <c r="C66" s="33" t="s">
        <v>510</v>
      </c>
      <c r="D66" s="301">
        <v>0</v>
      </c>
      <c r="E66" s="303">
        <v>0</v>
      </c>
      <c r="F66" s="125"/>
      <c r="G66" s="126"/>
      <c r="H66" s="32"/>
      <c r="I66" s="32"/>
    </row>
    <row r="67" spans="1:9" x14ac:dyDescent="0.4">
      <c r="A67" s="12"/>
      <c r="B67" s="138" t="s">
        <v>502</v>
      </c>
      <c r="C67" s="33" t="s">
        <v>510</v>
      </c>
      <c r="D67" s="301">
        <v>0</v>
      </c>
      <c r="E67" s="303">
        <v>0</v>
      </c>
      <c r="F67" s="125"/>
      <c r="G67" s="126"/>
      <c r="H67" s="32"/>
      <c r="I67" s="32"/>
    </row>
    <row r="68" spans="1:9" x14ac:dyDescent="0.4">
      <c r="A68" s="12"/>
      <c r="B68" s="138"/>
      <c r="C68" s="33"/>
      <c r="D68" s="304"/>
      <c r="E68" s="303"/>
      <c r="F68" s="125"/>
      <c r="G68" s="126"/>
      <c r="H68" s="32"/>
      <c r="I68" s="32"/>
    </row>
    <row r="69" spans="1:9" x14ac:dyDescent="0.4">
      <c r="A69" s="12"/>
      <c r="B69" s="33" t="s">
        <v>512</v>
      </c>
      <c r="C69" s="33" t="s">
        <v>510</v>
      </c>
      <c r="D69" s="305">
        <f>D70+D73</f>
        <v>2498.4410000000003</v>
      </c>
      <c r="E69" s="302">
        <v>1449.2080000000001</v>
      </c>
      <c r="F69" s="31"/>
      <c r="G69" s="32"/>
      <c r="H69" s="32"/>
      <c r="I69" s="32"/>
    </row>
    <row r="70" spans="1:9" x14ac:dyDescent="0.4">
      <c r="A70" s="12"/>
      <c r="B70" s="28" t="s">
        <v>500</v>
      </c>
      <c r="C70" s="33" t="s">
        <v>510</v>
      </c>
      <c r="D70" s="301">
        <v>37.755000000000003</v>
      </c>
      <c r="E70" s="303">
        <v>0</v>
      </c>
      <c r="F70" s="31"/>
      <c r="G70" s="32"/>
      <c r="H70" s="32"/>
      <c r="I70" s="32"/>
    </row>
    <row r="71" spans="1:9" x14ac:dyDescent="0.4">
      <c r="A71" s="12"/>
      <c r="B71" s="138" t="s">
        <v>501</v>
      </c>
      <c r="C71" s="33" t="s">
        <v>510</v>
      </c>
      <c r="D71" s="301">
        <v>0</v>
      </c>
      <c r="E71" s="303">
        <v>0</v>
      </c>
      <c r="F71" s="31"/>
      <c r="G71" s="32"/>
      <c r="H71" s="32"/>
      <c r="I71" s="32"/>
    </row>
    <row r="72" spans="1:9" x14ac:dyDescent="0.4">
      <c r="A72" s="12"/>
      <c r="B72" s="138" t="s">
        <v>502</v>
      </c>
      <c r="C72" s="33" t="s">
        <v>510</v>
      </c>
      <c r="D72" s="301">
        <v>37.755000000000003</v>
      </c>
      <c r="E72" s="303">
        <v>0</v>
      </c>
      <c r="F72" s="31"/>
      <c r="G72" s="32"/>
      <c r="H72" s="32"/>
      <c r="I72" s="32"/>
    </row>
    <row r="73" spans="1:9" x14ac:dyDescent="0.4">
      <c r="A73" s="12"/>
      <c r="B73" s="28" t="s">
        <v>503</v>
      </c>
      <c r="C73" s="33" t="s">
        <v>510</v>
      </c>
      <c r="D73" s="306">
        <f>D75</f>
        <v>2460.6860000000001</v>
      </c>
      <c r="E73" s="303">
        <v>1449.2080000000001</v>
      </c>
      <c r="F73" s="125"/>
      <c r="G73" s="32"/>
      <c r="H73" s="32"/>
      <c r="I73" s="32"/>
    </row>
    <row r="74" spans="1:9" x14ac:dyDescent="0.4">
      <c r="A74" s="12"/>
      <c r="B74" s="138" t="s">
        <v>501</v>
      </c>
      <c r="C74" s="33" t="s">
        <v>510</v>
      </c>
      <c r="D74" s="301">
        <v>0</v>
      </c>
      <c r="E74" s="303">
        <v>0</v>
      </c>
      <c r="F74" s="125"/>
      <c r="G74" s="32"/>
      <c r="H74" s="32"/>
      <c r="I74" s="32"/>
    </row>
    <row r="75" spans="1:9" x14ac:dyDescent="0.4">
      <c r="A75" s="12"/>
      <c r="B75" s="138" t="s">
        <v>502</v>
      </c>
      <c r="C75" s="33" t="s">
        <v>510</v>
      </c>
      <c r="D75" s="306">
        <v>2460.6860000000001</v>
      </c>
      <c r="E75" s="303">
        <v>1449.2080000000001</v>
      </c>
      <c r="F75" s="125"/>
      <c r="G75" s="32"/>
      <c r="H75" s="32"/>
      <c r="I75" s="32"/>
    </row>
    <row r="76" spans="1:9" x14ac:dyDescent="0.4">
      <c r="A76" s="12"/>
      <c r="B76" s="28" t="s">
        <v>504</v>
      </c>
      <c r="C76" s="33" t="s">
        <v>510</v>
      </c>
      <c r="D76" s="301">
        <v>0</v>
      </c>
      <c r="E76" s="303">
        <v>0</v>
      </c>
      <c r="F76" s="125"/>
      <c r="G76" s="126"/>
      <c r="H76" s="32"/>
      <c r="I76" s="32"/>
    </row>
    <row r="77" spans="1:9" x14ac:dyDescent="0.4">
      <c r="A77" s="12"/>
      <c r="B77" s="138" t="s">
        <v>501</v>
      </c>
      <c r="C77" s="33" t="s">
        <v>510</v>
      </c>
      <c r="D77" s="301">
        <v>0</v>
      </c>
      <c r="E77" s="303">
        <v>0</v>
      </c>
      <c r="F77" s="125"/>
      <c r="G77" s="126"/>
      <c r="H77" s="32"/>
      <c r="I77" s="32"/>
    </row>
    <row r="78" spans="1:9" x14ac:dyDescent="0.4">
      <c r="A78" s="12"/>
      <c r="B78" s="138" t="s">
        <v>502</v>
      </c>
      <c r="C78" s="33" t="s">
        <v>510</v>
      </c>
      <c r="D78" s="301">
        <v>0</v>
      </c>
      <c r="E78" s="303">
        <v>0</v>
      </c>
      <c r="F78" s="125"/>
      <c r="G78" s="126"/>
      <c r="H78" s="32"/>
      <c r="I78" s="32"/>
    </row>
    <row r="79" spans="1:9" x14ac:dyDescent="0.4">
      <c r="A79" s="12"/>
      <c r="B79" s="28" t="s">
        <v>511</v>
      </c>
      <c r="C79" s="33" t="s">
        <v>510</v>
      </c>
      <c r="D79" s="301">
        <v>0</v>
      </c>
      <c r="E79" s="303">
        <v>0</v>
      </c>
      <c r="F79" s="125"/>
      <c r="G79" s="126"/>
      <c r="H79" s="32"/>
      <c r="I79" s="32"/>
    </row>
    <row r="80" spans="1:9" x14ac:dyDescent="0.4">
      <c r="A80" s="12"/>
      <c r="B80" s="138" t="s">
        <v>501</v>
      </c>
      <c r="C80" s="33" t="s">
        <v>510</v>
      </c>
      <c r="D80" s="301">
        <v>0</v>
      </c>
      <c r="E80" s="303">
        <v>0</v>
      </c>
      <c r="F80" s="125"/>
      <c r="G80" s="126"/>
      <c r="H80" s="32"/>
      <c r="I80" s="32"/>
    </row>
    <row r="81" spans="1:9" x14ac:dyDescent="0.4">
      <c r="A81" s="12"/>
      <c r="B81" s="175" t="s">
        <v>502</v>
      </c>
      <c r="C81" s="59" t="s">
        <v>510</v>
      </c>
      <c r="D81" s="306">
        <v>0</v>
      </c>
      <c r="E81" s="303">
        <v>0</v>
      </c>
      <c r="F81" s="176"/>
      <c r="G81" s="177"/>
      <c r="H81" s="136"/>
      <c r="I81" s="136"/>
    </row>
    <row r="82" spans="1:9" x14ac:dyDescent="0.4">
      <c r="A82" s="12"/>
      <c r="B82" s="178"/>
      <c r="C82" s="179"/>
      <c r="D82" s="312"/>
      <c r="E82" s="312"/>
      <c r="F82" s="180"/>
      <c r="G82" s="181"/>
      <c r="H82" s="182"/>
      <c r="I82" s="183"/>
    </row>
    <row r="83" spans="1:9" ht="27.6" x14ac:dyDescent="0.4">
      <c r="B83" s="184" t="s">
        <v>513</v>
      </c>
      <c r="C83" s="98"/>
      <c r="D83" s="313"/>
      <c r="E83" s="314"/>
      <c r="F83" s="185"/>
      <c r="G83" s="185"/>
      <c r="H83" s="185"/>
      <c r="I83" s="185"/>
    </row>
    <row r="84" spans="1:9" ht="27.6" x14ac:dyDescent="0.4">
      <c r="B84" s="186" t="s">
        <v>514</v>
      </c>
      <c r="C84" s="187" t="s">
        <v>510</v>
      </c>
      <c r="D84" s="315">
        <v>0</v>
      </c>
      <c r="E84" s="316">
        <v>0</v>
      </c>
      <c r="F84" s="188"/>
      <c r="G84" s="188"/>
      <c r="H84" s="188"/>
      <c r="I84" s="188"/>
    </row>
  </sheetData>
  <pageMargins left="0.7" right="0.7" top="0.75" bottom="0.75" header="0.3" footer="0.3"/>
  <pageSetup paperSize="9" scale="5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ECDDB-4D4E-4C9B-AB9E-92262813804C}">
  <sheetPr>
    <tabColor rgb="FF002060"/>
    <pageSetUpPr fitToPage="1"/>
  </sheetPr>
  <dimension ref="A2:I13"/>
  <sheetViews>
    <sheetView workbookViewId="0">
      <selection activeCell="D16" sqref="D16"/>
    </sheetView>
  </sheetViews>
  <sheetFormatPr defaultRowHeight="16.2" x14ac:dyDescent="0.4"/>
  <cols>
    <col min="1" max="1" width="2.81640625" customWidth="1"/>
    <col min="2" max="2" width="33.36328125" style="10" customWidth="1"/>
    <col min="3" max="9" width="11.08984375" style="10" customWidth="1"/>
  </cols>
  <sheetData>
    <row r="2" spans="1:9" x14ac:dyDescent="0.4">
      <c r="B2" s="9" t="s">
        <v>456</v>
      </c>
    </row>
    <row r="3" spans="1:9" x14ac:dyDescent="0.4">
      <c r="B3" s="11" t="s">
        <v>675</v>
      </c>
    </row>
    <row r="5" spans="1:9" x14ac:dyDescent="0.4">
      <c r="A5" s="12"/>
      <c r="B5" s="13" t="s">
        <v>515</v>
      </c>
      <c r="C5" s="11"/>
      <c r="D5" s="11"/>
      <c r="E5" s="11"/>
      <c r="F5" s="15"/>
      <c r="G5" s="16"/>
      <c r="H5" s="16"/>
      <c r="I5" s="17"/>
    </row>
    <row r="6" spans="1:9" x14ac:dyDescent="0.4">
      <c r="A6" s="12"/>
      <c r="B6" s="19"/>
      <c r="C6" s="20" t="s">
        <v>14</v>
      </c>
      <c r="D6" s="21" t="s">
        <v>15</v>
      </c>
      <c r="E6" s="22" t="s">
        <v>16</v>
      </c>
      <c r="F6" s="22" t="s">
        <v>17</v>
      </c>
      <c r="G6" s="22" t="s">
        <v>18</v>
      </c>
      <c r="H6" s="22" t="s">
        <v>19</v>
      </c>
      <c r="I6" s="22" t="s">
        <v>20</v>
      </c>
    </row>
    <row r="7" spans="1:9" x14ac:dyDescent="0.4">
      <c r="A7" s="12"/>
      <c r="B7" s="23" t="s">
        <v>516</v>
      </c>
      <c r="C7" s="23"/>
      <c r="D7" s="23"/>
      <c r="E7" s="120"/>
      <c r="F7" s="168"/>
      <c r="G7" s="27"/>
      <c r="H7" s="27"/>
      <c r="I7" s="27"/>
    </row>
    <row r="8" spans="1:9" x14ac:dyDescent="0.4">
      <c r="A8" s="12"/>
      <c r="B8" s="28" t="s">
        <v>371</v>
      </c>
      <c r="C8" s="33" t="s">
        <v>82</v>
      </c>
      <c r="D8" s="285">
        <v>1</v>
      </c>
      <c r="E8" s="123">
        <v>1</v>
      </c>
      <c r="F8" s="123">
        <v>1</v>
      </c>
      <c r="G8" s="123">
        <v>1</v>
      </c>
      <c r="H8" s="32"/>
      <c r="I8" s="32"/>
    </row>
    <row r="9" spans="1:9" x14ac:dyDescent="0.4">
      <c r="A9" s="12"/>
      <c r="B9" s="127" t="s">
        <v>372</v>
      </c>
      <c r="C9" s="36" t="s">
        <v>82</v>
      </c>
      <c r="D9" s="276">
        <v>1</v>
      </c>
      <c r="E9" s="40">
        <v>1</v>
      </c>
      <c r="F9" s="40">
        <v>1</v>
      </c>
      <c r="G9" s="40">
        <v>1</v>
      </c>
      <c r="H9" s="41"/>
      <c r="I9" s="41"/>
    </row>
    <row r="10" spans="1:9" x14ac:dyDescent="0.4">
      <c r="A10" s="12"/>
      <c r="B10" s="165"/>
      <c r="C10" s="166"/>
      <c r="D10" s="166"/>
      <c r="E10" s="166"/>
      <c r="F10" s="166"/>
      <c r="G10" s="166"/>
      <c r="H10" s="166"/>
      <c r="I10" s="45"/>
    </row>
    <row r="11" spans="1:9" x14ac:dyDescent="0.4">
      <c r="A11" s="12"/>
      <c r="B11" s="13" t="s">
        <v>517</v>
      </c>
      <c r="C11" s="11"/>
      <c r="D11" s="11"/>
      <c r="E11" s="11"/>
      <c r="F11" s="15"/>
      <c r="G11" s="16"/>
      <c r="H11" s="16"/>
      <c r="I11" s="17"/>
    </row>
    <row r="12" spans="1:9" x14ac:dyDescent="0.4">
      <c r="A12" s="12"/>
      <c r="B12" s="19"/>
      <c r="C12" s="20" t="s">
        <v>14</v>
      </c>
      <c r="D12" s="21" t="s">
        <v>15</v>
      </c>
      <c r="E12" s="22" t="s">
        <v>16</v>
      </c>
      <c r="F12" s="22" t="s">
        <v>17</v>
      </c>
      <c r="G12" s="22" t="s">
        <v>18</v>
      </c>
      <c r="H12" s="22" t="s">
        <v>19</v>
      </c>
      <c r="I12" s="22" t="s">
        <v>20</v>
      </c>
    </row>
    <row r="13" spans="1:9" ht="27.6" x14ac:dyDescent="0.4">
      <c r="A13" s="12"/>
      <c r="B13" s="147" t="s">
        <v>518</v>
      </c>
      <c r="C13" s="189" t="s">
        <v>519</v>
      </c>
      <c r="D13" s="325">
        <v>0</v>
      </c>
      <c r="E13" s="143">
        <v>0</v>
      </c>
      <c r="F13" s="190"/>
      <c r="G13" s="143"/>
      <c r="H13" s="143"/>
      <c r="I13" s="143"/>
    </row>
  </sheetData>
  <pageMargins left="0.7" right="0.7" top="0.75" bottom="0.75" header="0.3" footer="0.3"/>
  <pageSetup paperSize="9" scale="6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E768B-74C0-4464-8FED-86C316017909}">
  <sheetPr>
    <tabColor rgb="FF002060"/>
    <pageSetUpPr fitToPage="1"/>
  </sheetPr>
  <dimension ref="A2:I25"/>
  <sheetViews>
    <sheetView workbookViewId="0">
      <selection activeCell="D16" sqref="D16"/>
    </sheetView>
  </sheetViews>
  <sheetFormatPr defaultRowHeight="16.2" x14ac:dyDescent="0.4"/>
  <cols>
    <col min="1" max="1" width="2.81640625" customWidth="1"/>
    <col min="2" max="2" width="33.36328125" style="191" customWidth="1"/>
    <col min="3" max="9" width="11.08984375" style="191" customWidth="1"/>
  </cols>
  <sheetData>
    <row r="2" spans="1:9" x14ac:dyDescent="0.4">
      <c r="B2" s="9" t="s">
        <v>456</v>
      </c>
    </row>
    <row r="3" spans="1:9" x14ac:dyDescent="0.4">
      <c r="B3" s="11" t="s">
        <v>675</v>
      </c>
    </row>
    <row r="5" spans="1:9" x14ac:dyDescent="0.4">
      <c r="A5" s="12"/>
      <c r="B5" s="13" t="s">
        <v>520</v>
      </c>
      <c r="C5" s="11"/>
      <c r="D5" s="11"/>
      <c r="E5" s="11"/>
      <c r="F5" s="15"/>
      <c r="G5" s="16"/>
      <c r="H5" s="16"/>
      <c r="I5" s="17"/>
    </row>
    <row r="6" spans="1:9" x14ac:dyDescent="0.4">
      <c r="A6" s="12"/>
      <c r="B6" s="19"/>
      <c r="C6" s="20" t="s">
        <v>14</v>
      </c>
      <c r="D6" s="21" t="s">
        <v>15</v>
      </c>
      <c r="E6" s="22" t="s">
        <v>16</v>
      </c>
      <c r="F6" s="22" t="s">
        <v>17</v>
      </c>
      <c r="G6" s="22" t="s">
        <v>18</v>
      </c>
      <c r="H6" s="22" t="s">
        <v>19</v>
      </c>
      <c r="I6" s="22" t="s">
        <v>20</v>
      </c>
    </row>
    <row r="7" spans="1:9" x14ac:dyDescent="0.4">
      <c r="A7" s="12"/>
      <c r="B7" s="23" t="s">
        <v>521</v>
      </c>
      <c r="C7" s="23" t="s">
        <v>90</v>
      </c>
      <c r="D7" s="108">
        <v>0</v>
      </c>
      <c r="E7" s="27">
        <v>0</v>
      </c>
      <c r="F7" s="192">
        <v>0</v>
      </c>
      <c r="G7" s="193">
        <v>0</v>
      </c>
      <c r="H7" s="27"/>
      <c r="I7" s="27"/>
    </row>
    <row r="8" spans="1:9" x14ac:dyDescent="0.4">
      <c r="A8" s="12"/>
      <c r="B8" s="194" t="s">
        <v>522</v>
      </c>
      <c r="C8" s="36" t="s">
        <v>90</v>
      </c>
      <c r="D8" s="128">
        <v>0</v>
      </c>
      <c r="E8" s="41">
        <v>0</v>
      </c>
      <c r="F8" s="195">
        <v>0</v>
      </c>
      <c r="G8" s="195">
        <v>0</v>
      </c>
      <c r="H8" s="41"/>
      <c r="I8" s="41"/>
    </row>
    <row r="9" spans="1:9" x14ac:dyDescent="0.4">
      <c r="A9" s="12"/>
      <c r="B9" s="42"/>
      <c r="C9" s="43"/>
      <c r="D9" s="43"/>
      <c r="E9" s="43"/>
      <c r="F9" s="43"/>
      <c r="G9" s="43"/>
      <c r="H9" s="43"/>
      <c r="I9" s="44"/>
    </row>
    <row r="10" spans="1:9" x14ac:dyDescent="0.4">
      <c r="A10" s="12"/>
      <c r="B10" s="19"/>
      <c r="C10" s="20" t="s">
        <v>14</v>
      </c>
      <c r="D10" s="21" t="s">
        <v>15</v>
      </c>
      <c r="E10" s="22" t="s">
        <v>16</v>
      </c>
      <c r="F10" s="22" t="s">
        <v>17</v>
      </c>
      <c r="G10" s="22" t="s">
        <v>18</v>
      </c>
      <c r="H10" s="22" t="s">
        <v>19</v>
      </c>
      <c r="I10" s="22" t="s">
        <v>20</v>
      </c>
    </row>
    <row r="11" spans="1:9" ht="41.4" x14ac:dyDescent="0.4">
      <c r="A11" s="12"/>
      <c r="B11" s="147" t="s">
        <v>523</v>
      </c>
      <c r="C11" s="62" t="s">
        <v>524</v>
      </c>
      <c r="D11" s="288">
        <v>1</v>
      </c>
      <c r="E11" s="196">
        <v>1</v>
      </c>
      <c r="F11" s="197"/>
      <c r="G11" s="198"/>
      <c r="H11" s="143"/>
      <c r="I11" s="143"/>
    </row>
    <row r="12" spans="1:9" x14ac:dyDescent="0.4">
      <c r="A12" s="12"/>
      <c r="B12" s="42"/>
      <c r="C12" s="43"/>
      <c r="D12" s="43"/>
      <c r="E12" s="43"/>
      <c r="F12" s="43"/>
      <c r="G12" s="43"/>
      <c r="H12" s="43"/>
      <c r="I12" s="44"/>
    </row>
    <row r="13" spans="1:9" x14ac:dyDescent="0.4">
      <c r="A13" s="12"/>
      <c r="B13" s="19"/>
      <c r="C13" s="20" t="s">
        <v>14</v>
      </c>
      <c r="D13" s="21" t="s">
        <v>15</v>
      </c>
      <c r="E13" s="22" t="s">
        <v>16</v>
      </c>
      <c r="F13" s="22" t="s">
        <v>17</v>
      </c>
      <c r="G13" s="22" t="s">
        <v>18</v>
      </c>
      <c r="H13" s="22" t="s">
        <v>19</v>
      </c>
      <c r="I13" s="22" t="s">
        <v>20</v>
      </c>
    </row>
    <row r="14" spans="1:9" x14ac:dyDescent="0.4">
      <c r="A14" s="12"/>
      <c r="B14" s="23" t="s">
        <v>525</v>
      </c>
      <c r="C14" s="23" t="s">
        <v>526</v>
      </c>
      <c r="D14" s="108">
        <v>0</v>
      </c>
      <c r="E14" s="27">
        <v>0</v>
      </c>
      <c r="F14" s="192"/>
      <c r="G14" s="193"/>
      <c r="H14" s="27"/>
      <c r="I14" s="27"/>
    </row>
    <row r="15" spans="1:9" x14ac:dyDescent="0.4">
      <c r="A15" s="12"/>
      <c r="B15" s="144" t="s">
        <v>527</v>
      </c>
      <c r="C15" s="33" t="s">
        <v>526</v>
      </c>
      <c r="D15" s="121">
        <v>0</v>
      </c>
      <c r="E15" s="32">
        <v>0</v>
      </c>
      <c r="F15" s="199"/>
      <c r="G15" s="200"/>
      <c r="H15" s="32"/>
      <c r="I15" s="32"/>
    </row>
    <row r="16" spans="1:9" ht="27.6" x14ac:dyDescent="0.4">
      <c r="A16" s="12"/>
      <c r="B16" s="117" t="s">
        <v>528</v>
      </c>
      <c r="C16" s="36" t="s">
        <v>526</v>
      </c>
      <c r="D16" s="148">
        <v>0</v>
      </c>
      <c r="E16" s="62">
        <v>0</v>
      </c>
      <c r="F16" s="201"/>
      <c r="G16" s="201"/>
      <c r="H16" s="41"/>
      <c r="I16" s="41"/>
    </row>
    <row r="17" spans="1:9" x14ac:dyDescent="0.4">
      <c r="A17" s="12"/>
      <c r="B17" s="202"/>
      <c r="C17" s="42"/>
      <c r="D17" s="42"/>
      <c r="E17" s="133"/>
      <c r="F17" s="203"/>
      <c r="G17" s="203"/>
      <c r="H17" s="135"/>
      <c r="I17" s="135"/>
    </row>
    <row r="18" spans="1:9" x14ac:dyDescent="0.4">
      <c r="B18" s="13" t="s">
        <v>529</v>
      </c>
      <c r="C18" s="11"/>
      <c r="D18" s="11"/>
      <c r="E18" s="11"/>
      <c r="F18" s="15"/>
      <c r="G18" s="16"/>
      <c r="H18" s="16"/>
      <c r="I18" s="17"/>
    </row>
    <row r="19" spans="1:9" x14ac:dyDescent="0.4">
      <c r="B19" s="19"/>
      <c r="C19" s="20" t="s">
        <v>14</v>
      </c>
      <c r="D19" s="21" t="s">
        <v>15</v>
      </c>
      <c r="E19" s="22" t="s">
        <v>16</v>
      </c>
      <c r="F19" s="22" t="s">
        <v>17</v>
      </c>
      <c r="G19" s="22" t="s">
        <v>18</v>
      </c>
      <c r="H19" s="22" t="s">
        <v>19</v>
      </c>
      <c r="I19" s="22" t="s">
        <v>20</v>
      </c>
    </row>
    <row r="20" spans="1:9" ht="27.6" x14ac:dyDescent="0.4">
      <c r="B20" s="147" t="s">
        <v>530</v>
      </c>
      <c r="C20" s="62" t="s">
        <v>531</v>
      </c>
      <c r="D20" s="288">
        <v>0</v>
      </c>
      <c r="E20" s="204">
        <v>0</v>
      </c>
      <c r="F20" s="205"/>
      <c r="G20" s="206"/>
      <c r="H20" s="207"/>
      <c r="I20" s="207"/>
    </row>
    <row r="22" spans="1:9" x14ac:dyDescent="0.4">
      <c r="B22" s="13" t="s">
        <v>532</v>
      </c>
      <c r="C22" s="10"/>
      <c r="D22" s="10"/>
      <c r="E22" s="10"/>
      <c r="F22" s="10"/>
      <c r="G22" s="10"/>
      <c r="H22" s="10"/>
      <c r="I22" s="10"/>
    </row>
    <row r="23" spans="1:9" x14ac:dyDescent="0.4">
      <c r="B23" s="19"/>
      <c r="C23" s="20" t="s">
        <v>14</v>
      </c>
      <c r="D23" s="21" t="s">
        <v>15</v>
      </c>
      <c r="E23" s="22" t="s">
        <v>16</v>
      </c>
      <c r="F23" s="22" t="s">
        <v>17</v>
      </c>
      <c r="G23" s="22" t="s">
        <v>18</v>
      </c>
      <c r="H23" s="22" t="s">
        <v>19</v>
      </c>
      <c r="I23" s="22" t="s">
        <v>20</v>
      </c>
    </row>
    <row r="24" spans="1:9" x14ac:dyDescent="0.4">
      <c r="B24" s="189" t="s">
        <v>533</v>
      </c>
      <c r="C24" s="62"/>
      <c r="D24" s="323">
        <v>4850000</v>
      </c>
      <c r="E24" s="324">
        <v>3150000</v>
      </c>
      <c r="F24" s="324">
        <v>957</v>
      </c>
      <c r="G24" s="208"/>
      <c r="H24" s="207"/>
      <c r="I24" s="207"/>
    </row>
    <row r="25" spans="1:9" x14ac:dyDescent="0.4">
      <c r="B25" s="10"/>
      <c r="C25" s="10"/>
      <c r="D25" s="10"/>
      <c r="E25" s="10"/>
      <c r="F25" s="10"/>
      <c r="G25" s="10"/>
      <c r="H25" s="10"/>
      <c r="I25" s="10"/>
    </row>
  </sheetData>
  <pageMargins left="0.7" right="0.7" top="0.75" bottom="0.75" header="0.3" footer="0.3"/>
  <pageSetup paperSize="9" scale="6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3DDC2-F12F-4096-88A9-BB5474932061}">
  <sheetPr>
    <tabColor rgb="FFFFC000"/>
    <pageSetUpPr fitToPage="1"/>
  </sheetPr>
  <dimension ref="A2:I72"/>
  <sheetViews>
    <sheetView workbookViewId="0">
      <selection activeCell="D16" sqref="D16"/>
    </sheetView>
  </sheetViews>
  <sheetFormatPr defaultRowHeight="16.2" x14ac:dyDescent="0.4"/>
  <cols>
    <col min="1" max="1" width="2.81640625" customWidth="1"/>
    <col min="2" max="2" width="33.36328125" style="191" customWidth="1"/>
    <col min="3" max="9" width="11.08984375" style="191" customWidth="1"/>
  </cols>
  <sheetData>
    <row r="2" spans="1:9" x14ac:dyDescent="0.4">
      <c r="B2" s="9" t="s">
        <v>456</v>
      </c>
    </row>
    <row r="3" spans="1:9" x14ac:dyDescent="0.4">
      <c r="B3" s="11" t="s">
        <v>675</v>
      </c>
    </row>
    <row r="5" spans="1:9" x14ac:dyDescent="0.4">
      <c r="A5" s="12"/>
      <c r="B5" s="13" t="s">
        <v>534</v>
      </c>
      <c r="C5" s="11"/>
      <c r="D5" s="11"/>
      <c r="E5" s="11"/>
      <c r="F5" s="15"/>
      <c r="G5" s="16"/>
      <c r="H5" s="16"/>
      <c r="I5" s="17"/>
    </row>
    <row r="6" spans="1:9" x14ac:dyDescent="0.4">
      <c r="A6" s="12"/>
      <c r="B6" s="19"/>
      <c r="C6" s="20" t="s">
        <v>14</v>
      </c>
      <c r="D6" s="21" t="s">
        <v>15</v>
      </c>
      <c r="E6" s="22" t="s">
        <v>16</v>
      </c>
      <c r="F6" s="22" t="s">
        <v>17</v>
      </c>
      <c r="G6" s="22" t="s">
        <v>18</v>
      </c>
      <c r="H6" s="22" t="s">
        <v>19</v>
      </c>
      <c r="I6" s="22" t="s">
        <v>20</v>
      </c>
    </row>
    <row r="7" spans="1:9" x14ac:dyDescent="0.4">
      <c r="A7" s="12"/>
      <c r="B7" s="70" t="s">
        <v>535</v>
      </c>
      <c r="C7" s="23"/>
      <c r="D7" s="108">
        <v>0</v>
      </c>
      <c r="E7" s="27">
        <v>0</v>
      </c>
      <c r="F7" s="27">
        <v>0</v>
      </c>
      <c r="G7" s="246">
        <v>0</v>
      </c>
      <c r="H7" s="211"/>
      <c r="I7" s="211"/>
    </row>
    <row r="8" spans="1:9" x14ac:dyDescent="0.4">
      <c r="A8" s="12"/>
      <c r="B8" s="72" t="s">
        <v>536</v>
      </c>
      <c r="C8" s="33"/>
      <c r="D8" s="121">
        <v>0</v>
      </c>
      <c r="E8" s="247">
        <v>0.6</v>
      </c>
      <c r="F8" s="247">
        <v>1.18</v>
      </c>
      <c r="G8" s="248">
        <v>0</v>
      </c>
      <c r="H8" s="214"/>
      <c r="I8" s="214"/>
    </row>
    <row r="9" spans="1:9" x14ac:dyDescent="0.4">
      <c r="A9" s="12"/>
      <c r="B9" s="72" t="s">
        <v>537</v>
      </c>
      <c r="C9" s="33"/>
      <c r="D9" s="121">
        <v>9.27</v>
      </c>
      <c r="E9" s="247">
        <v>8.82</v>
      </c>
      <c r="F9" s="247">
        <v>3.35</v>
      </c>
      <c r="G9" s="248">
        <v>3.35</v>
      </c>
      <c r="H9" s="214"/>
      <c r="I9" s="214"/>
    </row>
    <row r="10" spans="1:9" ht="27.6" x14ac:dyDescent="0.4">
      <c r="A10" s="12"/>
      <c r="B10" s="72" t="s">
        <v>538</v>
      </c>
      <c r="C10" s="33"/>
      <c r="D10" s="121">
        <v>11</v>
      </c>
      <c r="E10" s="32">
        <v>11</v>
      </c>
      <c r="F10" s="32">
        <v>3</v>
      </c>
      <c r="G10" s="87">
        <v>2</v>
      </c>
      <c r="H10" s="214"/>
      <c r="I10" s="214"/>
    </row>
    <row r="11" spans="1:9" ht="27.6" x14ac:dyDescent="0.4">
      <c r="A11" s="12"/>
      <c r="B11" s="72" t="s">
        <v>539</v>
      </c>
      <c r="C11" s="33"/>
      <c r="D11" s="121">
        <v>2</v>
      </c>
      <c r="E11" s="32">
        <v>3</v>
      </c>
      <c r="F11" s="32">
        <v>2</v>
      </c>
      <c r="G11" s="87">
        <v>3</v>
      </c>
      <c r="H11" s="214"/>
      <c r="I11" s="214"/>
    </row>
    <row r="12" spans="1:9" x14ac:dyDescent="0.4">
      <c r="A12" s="12"/>
      <c r="B12" s="72" t="s">
        <v>540</v>
      </c>
      <c r="C12" s="33"/>
      <c r="D12" s="121">
        <v>0</v>
      </c>
      <c r="E12" s="32">
        <v>11</v>
      </c>
      <c r="F12" s="32">
        <v>5</v>
      </c>
      <c r="G12" s="87">
        <v>0</v>
      </c>
      <c r="H12" s="214"/>
      <c r="I12" s="214"/>
    </row>
    <row r="13" spans="1:9" x14ac:dyDescent="0.4">
      <c r="A13" s="12"/>
      <c r="B13" s="72" t="s">
        <v>541</v>
      </c>
      <c r="C13" s="33"/>
      <c r="D13" s="121">
        <v>65.5</v>
      </c>
      <c r="E13" s="247">
        <v>12.5</v>
      </c>
      <c r="F13" s="247">
        <v>37.619999999999997</v>
      </c>
      <c r="G13" s="248">
        <v>73.64</v>
      </c>
      <c r="H13" s="214"/>
      <c r="I13" s="214"/>
    </row>
    <row r="14" spans="1:9" x14ac:dyDescent="0.4">
      <c r="A14" s="12"/>
      <c r="B14" s="72" t="s">
        <v>542</v>
      </c>
      <c r="C14" s="33" t="s">
        <v>99</v>
      </c>
      <c r="D14" s="121">
        <v>13.1</v>
      </c>
      <c r="E14" s="247">
        <v>1.8</v>
      </c>
      <c r="F14" s="248">
        <v>0.94</v>
      </c>
      <c r="G14" s="247">
        <v>60</v>
      </c>
      <c r="H14" s="214"/>
      <c r="I14" s="214"/>
    </row>
    <row r="15" spans="1:9" x14ac:dyDescent="0.4">
      <c r="A15" s="12"/>
      <c r="B15" s="72" t="s">
        <v>543</v>
      </c>
      <c r="C15" s="33" t="s">
        <v>99</v>
      </c>
      <c r="D15" s="121">
        <v>0</v>
      </c>
      <c r="E15" s="32">
        <v>0</v>
      </c>
      <c r="F15" s="87">
        <v>0</v>
      </c>
      <c r="G15" s="32">
        <v>0</v>
      </c>
      <c r="H15" s="214"/>
      <c r="I15" s="214"/>
    </row>
    <row r="16" spans="1:9" x14ac:dyDescent="0.4">
      <c r="A16" s="12"/>
      <c r="B16" s="117" t="s">
        <v>544</v>
      </c>
      <c r="C16" s="36" t="s">
        <v>99</v>
      </c>
      <c r="D16" s="128">
        <v>5.81</v>
      </c>
      <c r="E16" s="249">
        <v>1.89</v>
      </c>
      <c r="F16" s="249">
        <v>4.2300000000000004</v>
      </c>
      <c r="G16" s="249">
        <v>26.77</v>
      </c>
      <c r="H16" s="220"/>
      <c r="I16" s="220"/>
    </row>
    <row r="17" spans="1:9" x14ac:dyDescent="0.4">
      <c r="A17" s="12"/>
      <c r="B17" s="43"/>
      <c r="C17" s="43"/>
      <c r="D17" s="43"/>
      <c r="E17" s="43"/>
      <c r="F17" s="43"/>
      <c r="G17" s="43"/>
      <c r="H17" s="44"/>
      <c r="I17" s="44"/>
    </row>
    <row r="18" spans="1:9" x14ac:dyDescent="0.4">
      <c r="A18" s="12"/>
      <c r="B18" s="19" t="s">
        <v>137</v>
      </c>
      <c r="C18" s="20" t="s">
        <v>14</v>
      </c>
      <c r="D18" s="21" t="s">
        <v>15</v>
      </c>
      <c r="E18" s="22" t="s">
        <v>16</v>
      </c>
      <c r="F18" s="22" t="s">
        <v>17</v>
      </c>
      <c r="G18" s="22" t="s">
        <v>18</v>
      </c>
      <c r="H18" s="22" t="s">
        <v>19</v>
      </c>
      <c r="I18" s="22" t="s">
        <v>20</v>
      </c>
    </row>
    <row r="19" spans="1:9" x14ac:dyDescent="0.4">
      <c r="A19" s="12"/>
      <c r="B19" s="70" t="s">
        <v>545</v>
      </c>
      <c r="C19" s="23"/>
      <c r="D19" s="108">
        <v>0</v>
      </c>
      <c r="E19" s="27">
        <v>0</v>
      </c>
      <c r="F19" s="246">
        <v>0</v>
      </c>
      <c r="G19" s="27">
        <v>0</v>
      </c>
      <c r="H19" s="211"/>
      <c r="I19" s="211"/>
    </row>
    <row r="20" spans="1:9" ht="27.6" x14ac:dyDescent="0.4">
      <c r="A20" s="12"/>
      <c r="B20" s="72" t="s">
        <v>546</v>
      </c>
      <c r="C20" s="33"/>
      <c r="D20" s="121">
        <v>8.34</v>
      </c>
      <c r="E20" s="247">
        <v>6.7</v>
      </c>
      <c r="F20" s="248">
        <v>0</v>
      </c>
      <c r="G20" s="247">
        <v>0</v>
      </c>
      <c r="H20" s="214"/>
      <c r="I20" s="214"/>
    </row>
    <row r="21" spans="1:9" ht="27.6" x14ac:dyDescent="0.4">
      <c r="A21" s="12"/>
      <c r="B21" s="72" t="s">
        <v>547</v>
      </c>
      <c r="C21" s="33" t="s">
        <v>548</v>
      </c>
      <c r="D21" s="121">
        <v>0</v>
      </c>
      <c r="E21" s="32">
        <v>0</v>
      </c>
      <c r="F21" s="87">
        <v>0</v>
      </c>
      <c r="G21" s="32">
        <v>0</v>
      </c>
      <c r="H21" s="214"/>
      <c r="I21" s="214"/>
    </row>
    <row r="22" spans="1:9" x14ac:dyDescent="0.4">
      <c r="A22" s="12"/>
      <c r="B22" s="72" t="s">
        <v>549</v>
      </c>
      <c r="C22" s="33" t="s">
        <v>548</v>
      </c>
      <c r="D22" s="121">
        <v>0</v>
      </c>
      <c r="E22" s="252"/>
      <c r="F22" s="248"/>
      <c r="G22" s="247"/>
      <c r="H22" s="214"/>
      <c r="I22" s="214"/>
    </row>
    <row r="23" spans="1:9" ht="27.6" x14ac:dyDescent="0.4">
      <c r="A23" s="12"/>
      <c r="B23" s="72" t="s">
        <v>550</v>
      </c>
      <c r="C23" s="33" t="s">
        <v>548</v>
      </c>
      <c r="D23" s="121">
        <v>3</v>
      </c>
      <c r="E23" s="32">
        <v>2</v>
      </c>
      <c r="F23" s="87">
        <v>0</v>
      </c>
      <c r="G23" s="32">
        <v>0</v>
      </c>
      <c r="H23" s="214"/>
      <c r="I23" s="214"/>
    </row>
    <row r="24" spans="1:9" ht="27.6" x14ac:dyDescent="0.4">
      <c r="A24" s="12"/>
      <c r="B24" s="72" t="s">
        <v>551</v>
      </c>
      <c r="C24" s="33" t="s">
        <v>548</v>
      </c>
      <c r="D24" s="291">
        <v>0.17647058823529413</v>
      </c>
      <c r="E24" s="247">
        <v>1.39</v>
      </c>
      <c r="F24" s="248"/>
      <c r="G24" s="247"/>
      <c r="H24" s="214"/>
      <c r="I24" s="214"/>
    </row>
    <row r="25" spans="1:9" ht="27.6" x14ac:dyDescent="0.4">
      <c r="A25" s="12"/>
      <c r="B25" s="72" t="s">
        <v>552</v>
      </c>
      <c r="C25" s="33" t="s">
        <v>548</v>
      </c>
      <c r="D25" s="121">
        <v>0</v>
      </c>
      <c r="E25" s="32">
        <v>0</v>
      </c>
      <c r="F25" s="248"/>
      <c r="G25" s="247"/>
      <c r="H25" s="214"/>
      <c r="I25" s="214"/>
    </row>
    <row r="26" spans="1:9" ht="27.6" x14ac:dyDescent="0.4">
      <c r="A26" s="12"/>
      <c r="B26" s="72" t="s">
        <v>553</v>
      </c>
      <c r="C26" s="33" t="s">
        <v>548</v>
      </c>
      <c r="D26" s="121">
        <v>0</v>
      </c>
      <c r="E26" s="32">
        <v>0</v>
      </c>
      <c r="F26" s="248"/>
      <c r="G26" s="247"/>
      <c r="H26" s="214"/>
      <c r="I26" s="214"/>
    </row>
    <row r="27" spans="1:9" x14ac:dyDescent="0.4">
      <c r="A27" s="12"/>
      <c r="B27" s="72" t="s">
        <v>554</v>
      </c>
      <c r="C27" s="33"/>
      <c r="D27" s="121">
        <v>0</v>
      </c>
      <c r="E27" s="32">
        <v>0</v>
      </c>
      <c r="F27" s="32">
        <v>0</v>
      </c>
      <c r="G27" s="87">
        <v>0</v>
      </c>
      <c r="H27" s="214"/>
      <c r="I27" s="214"/>
    </row>
    <row r="28" spans="1:9" x14ac:dyDescent="0.4">
      <c r="A28" s="12"/>
      <c r="B28" s="72" t="s">
        <v>555</v>
      </c>
      <c r="C28" s="33" t="s">
        <v>548</v>
      </c>
      <c r="D28" s="289">
        <v>359624</v>
      </c>
      <c r="E28" s="32">
        <v>296418</v>
      </c>
      <c r="F28" s="32">
        <v>118782</v>
      </c>
      <c r="G28" s="87">
        <v>59175</v>
      </c>
      <c r="H28" s="214"/>
      <c r="I28" s="214"/>
    </row>
    <row r="29" spans="1:9" ht="27.6" x14ac:dyDescent="0.4">
      <c r="A29" s="12"/>
      <c r="B29" s="72" t="s">
        <v>556</v>
      </c>
      <c r="C29" s="33"/>
      <c r="D29" s="121">
        <v>0</v>
      </c>
      <c r="E29" s="32">
        <v>0</v>
      </c>
      <c r="F29" s="32">
        <v>0</v>
      </c>
      <c r="G29" s="87">
        <v>0</v>
      </c>
      <c r="H29" s="214"/>
      <c r="I29" s="214"/>
    </row>
    <row r="30" spans="1:9" ht="27.6" x14ac:dyDescent="0.4">
      <c r="A30" s="12"/>
      <c r="B30" s="72" t="s">
        <v>557</v>
      </c>
      <c r="C30" s="33" t="s">
        <v>99</v>
      </c>
      <c r="D30" s="121">
        <v>16.7</v>
      </c>
      <c r="E30" s="146">
        <v>23.7</v>
      </c>
      <c r="F30" s="32"/>
      <c r="G30" s="32"/>
      <c r="H30" s="214"/>
      <c r="I30" s="214"/>
    </row>
    <row r="31" spans="1:9" ht="27.6" x14ac:dyDescent="0.4">
      <c r="A31" s="12"/>
      <c r="B31" s="72" t="s">
        <v>558</v>
      </c>
      <c r="C31" s="33" t="s">
        <v>559</v>
      </c>
      <c r="D31" s="121">
        <v>0</v>
      </c>
      <c r="E31" s="32">
        <v>0</v>
      </c>
      <c r="F31" s="32"/>
      <c r="G31" s="32"/>
      <c r="H31" s="214"/>
      <c r="I31" s="214"/>
    </row>
    <row r="32" spans="1:9" ht="27.6" x14ac:dyDescent="0.4">
      <c r="A32" s="12"/>
      <c r="B32" s="117" t="s">
        <v>556</v>
      </c>
      <c r="C32" s="36" t="s">
        <v>559</v>
      </c>
      <c r="D32" s="128">
        <v>0</v>
      </c>
      <c r="E32" s="41">
        <v>0</v>
      </c>
      <c r="F32" s="41"/>
      <c r="G32" s="41"/>
      <c r="H32" s="220"/>
      <c r="I32" s="220"/>
    </row>
    <row r="33" spans="1:9" x14ac:dyDescent="0.4">
      <c r="B33" s="11"/>
      <c r="C33" s="11"/>
      <c r="D33" s="11"/>
      <c r="E33" s="11"/>
      <c r="F33" s="11"/>
      <c r="G33" s="11"/>
      <c r="H33" s="11"/>
      <c r="I33" s="11"/>
    </row>
    <row r="34" spans="1:9" x14ac:dyDescent="0.4">
      <c r="A34" s="12"/>
      <c r="B34" s="19" t="s">
        <v>560</v>
      </c>
      <c r="C34" s="20" t="s">
        <v>14</v>
      </c>
      <c r="D34" s="21" t="s">
        <v>15</v>
      </c>
      <c r="E34" s="22" t="s">
        <v>16</v>
      </c>
      <c r="F34" s="22" t="s">
        <v>17</v>
      </c>
      <c r="G34" s="22" t="s">
        <v>18</v>
      </c>
      <c r="H34" s="22" t="s">
        <v>19</v>
      </c>
      <c r="I34" s="22" t="s">
        <v>20</v>
      </c>
    </row>
    <row r="35" spans="1:9" x14ac:dyDescent="0.4">
      <c r="A35" s="12"/>
      <c r="B35" s="70" t="s">
        <v>545</v>
      </c>
      <c r="C35" s="23"/>
      <c r="D35" s="337">
        <v>0</v>
      </c>
      <c r="E35" s="250">
        <v>0.77</v>
      </c>
      <c r="F35" s="250">
        <v>1.37</v>
      </c>
      <c r="G35" s="251">
        <v>0</v>
      </c>
      <c r="H35" s="211"/>
      <c r="I35" s="211"/>
    </row>
    <row r="36" spans="1:9" ht="27.6" x14ac:dyDescent="0.4">
      <c r="A36" s="12"/>
      <c r="B36" s="72" t="s">
        <v>546</v>
      </c>
      <c r="C36" s="33"/>
      <c r="D36" s="108">
        <v>9.5299999999999994</v>
      </c>
      <c r="E36" s="250">
        <v>9.3000000000000007</v>
      </c>
      <c r="F36" s="247">
        <v>4.0999999999999996</v>
      </c>
      <c r="G36" s="248">
        <v>4.25</v>
      </c>
      <c r="H36" s="214"/>
      <c r="I36" s="214"/>
    </row>
    <row r="37" spans="1:9" ht="27.6" x14ac:dyDescent="0.4">
      <c r="A37" s="12"/>
      <c r="B37" s="72" t="s">
        <v>547</v>
      </c>
      <c r="C37" s="33" t="s">
        <v>548</v>
      </c>
      <c r="D37" s="121">
        <v>2</v>
      </c>
      <c r="E37" s="32">
        <v>0</v>
      </c>
      <c r="F37" s="32">
        <v>1</v>
      </c>
      <c r="G37" s="87">
        <v>0</v>
      </c>
      <c r="H37" s="214"/>
      <c r="I37" s="214"/>
    </row>
    <row r="38" spans="1:9" x14ac:dyDescent="0.4">
      <c r="A38" s="12"/>
      <c r="B38" s="72" t="s">
        <v>549</v>
      </c>
      <c r="C38" s="33" t="s">
        <v>548</v>
      </c>
      <c r="D38" s="291">
        <v>2.247191011235955E-2</v>
      </c>
      <c r="E38" s="32">
        <v>0</v>
      </c>
      <c r="F38" s="247"/>
      <c r="G38" s="248"/>
      <c r="H38" s="214"/>
      <c r="I38" s="214"/>
    </row>
    <row r="39" spans="1:9" ht="27.6" x14ac:dyDescent="0.4">
      <c r="A39" s="12"/>
      <c r="B39" s="72" t="s">
        <v>550</v>
      </c>
      <c r="C39" s="33" t="s">
        <v>548</v>
      </c>
      <c r="D39" s="121">
        <v>12</v>
      </c>
      <c r="E39" s="32">
        <v>9</v>
      </c>
      <c r="F39" s="32">
        <v>2</v>
      </c>
      <c r="G39" s="87">
        <v>1</v>
      </c>
      <c r="H39" s="214"/>
      <c r="I39" s="214"/>
    </row>
    <row r="40" spans="1:9" ht="27.6" x14ac:dyDescent="0.4">
      <c r="A40" s="12"/>
      <c r="B40" s="72" t="s">
        <v>551</v>
      </c>
      <c r="C40" s="33" t="s">
        <v>548</v>
      </c>
      <c r="D40" s="291">
        <v>0.1348314606741573</v>
      </c>
      <c r="E40" s="247">
        <v>1.1299999999999999</v>
      </c>
      <c r="F40" s="247"/>
      <c r="G40" s="248"/>
      <c r="H40" s="214"/>
      <c r="I40" s="214"/>
    </row>
    <row r="41" spans="1:9" ht="27.6" x14ac:dyDescent="0.4">
      <c r="A41" s="12"/>
      <c r="B41" s="72" t="s">
        <v>552</v>
      </c>
      <c r="C41" s="33" t="s">
        <v>548</v>
      </c>
      <c r="D41" s="121">
        <v>0</v>
      </c>
      <c r="E41" s="32">
        <v>0</v>
      </c>
      <c r="F41" s="247"/>
      <c r="G41" s="248"/>
      <c r="H41" s="214"/>
      <c r="I41" s="214"/>
    </row>
    <row r="42" spans="1:9" ht="27.6" x14ac:dyDescent="0.4">
      <c r="A42" s="12"/>
      <c r="B42" s="72" t="s">
        <v>553</v>
      </c>
      <c r="C42" s="33" t="s">
        <v>548</v>
      </c>
      <c r="D42" s="121">
        <v>0</v>
      </c>
      <c r="E42" s="32">
        <v>0</v>
      </c>
      <c r="F42" s="247"/>
      <c r="G42" s="248"/>
      <c r="H42" s="214"/>
      <c r="I42" s="214"/>
    </row>
    <row r="43" spans="1:9" x14ac:dyDescent="0.4">
      <c r="A43" s="12"/>
      <c r="B43" s="72" t="s">
        <v>554</v>
      </c>
      <c r="C43" s="33"/>
      <c r="D43" s="121">
        <v>0</v>
      </c>
      <c r="E43" s="32">
        <v>11</v>
      </c>
      <c r="F43" s="32">
        <v>5</v>
      </c>
      <c r="G43" s="87">
        <v>0</v>
      </c>
      <c r="H43" s="214"/>
      <c r="I43" s="214"/>
    </row>
    <row r="44" spans="1:9" x14ac:dyDescent="0.4">
      <c r="A44" s="12"/>
      <c r="B44" s="72" t="s">
        <v>555</v>
      </c>
      <c r="C44" s="33" t="s">
        <v>548</v>
      </c>
      <c r="D44" s="289">
        <v>1258764</v>
      </c>
      <c r="E44" s="32">
        <v>1290348</v>
      </c>
      <c r="F44" s="32">
        <v>731784</v>
      </c>
      <c r="G44" s="87">
        <v>232222</v>
      </c>
      <c r="H44" s="214"/>
      <c r="I44" s="214"/>
    </row>
    <row r="45" spans="1:9" ht="27.6" x14ac:dyDescent="0.4">
      <c r="A45" s="12"/>
      <c r="B45" s="72" t="s">
        <v>556</v>
      </c>
      <c r="C45" s="33"/>
      <c r="D45" s="121">
        <v>0</v>
      </c>
      <c r="E45" s="32">
        <v>0</v>
      </c>
      <c r="F45" s="32">
        <v>0</v>
      </c>
      <c r="G45" s="32">
        <v>0</v>
      </c>
      <c r="H45" s="214"/>
      <c r="I45" s="214"/>
    </row>
    <row r="46" spans="1:9" ht="27.6" x14ac:dyDescent="0.4">
      <c r="A46" s="12"/>
      <c r="B46" s="72" t="s">
        <v>557</v>
      </c>
      <c r="C46" s="33" t="s">
        <v>99</v>
      </c>
      <c r="D46" s="121">
        <v>2.1</v>
      </c>
      <c r="E46" s="253">
        <v>2.5</v>
      </c>
      <c r="F46" s="32"/>
      <c r="G46" s="32"/>
      <c r="H46" s="214"/>
      <c r="I46" s="214"/>
    </row>
    <row r="47" spans="1:9" ht="27.6" x14ac:dyDescent="0.4">
      <c r="A47" s="12"/>
      <c r="B47" s="72" t="s">
        <v>558</v>
      </c>
      <c r="C47" s="33" t="s">
        <v>559</v>
      </c>
      <c r="D47" s="121">
        <v>0</v>
      </c>
      <c r="E47" s="32">
        <v>0</v>
      </c>
      <c r="F47" s="32"/>
      <c r="G47" s="32"/>
      <c r="H47" s="214"/>
      <c r="I47" s="214"/>
    </row>
    <row r="48" spans="1:9" ht="27.6" x14ac:dyDescent="0.4">
      <c r="A48" s="12"/>
      <c r="B48" s="117" t="s">
        <v>556</v>
      </c>
      <c r="C48" s="36" t="s">
        <v>559</v>
      </c>
      <c r="D48" s="128">
        <v>0</v>
      </c>
      <c r="E48" s="41">
        <v>0</v>
      </c>
      <c r="F48" s="41"/>
      <c r="G48" s="41"/>
      <c r="H48" s="220"/>
      <c r="I48" s="220"/>
    </row>
    <row r="49" spans="2:9" x14ac:dyDescent="0.4">
      <c r="B49" s="11"/>
      <c r="C49" s="11"/>
      <c r="D49" s="11"/>
      <c r="E49" s="11"/>
      <c r="F49" s="11"/>
      <c r="G49" s="11"/>
      <c r="H49" s="11"/>
      <c r="I49" s="11"/>
    </row>
    <row r="50" spans="2:9" x14ac:dyDescent="0.4">
      <c r="B50" s="13" t="s">
        <v>561</v>
      </c>
      <c r="C50" s="11"/>
      <c r="D50" s="11"/>
      <c r="E50" s="11"/>
      <c r="F50" s="15"/>
      <c r="G50" s="16"/>
      <c r="H50" s="16"/>
      <c r="I50" s="17"/>
    </row>
    <row r="51" spans="2:9" x14ac:dyDescent="0.4">
      <c r="B51" s="19"/>
      <c r="C51" s="20" t="s">
        <v>14</v>
      </c>
      <c r="D51" s="21" t="s">
        <v>15</v>
      </c>
      <c r="E51" s="22" t="s">
        <v>16</v>
      </c>
      <c r="F51" s="22" t="s">
        <v>17</v>
      </c>
      <c r="G51" s="22" t="s">
        <v>18</v>
      </c>
      <c r="H51" s="22" t="s">
        <v>19</v>
      </c>
      <c r="I51" s="22" t="s">
        <v>20</v>
      </c>
    </row>
    <row r="52" spans="2:9" ht="27.6" x14ac:dyDescent="0.4">
      <c r="B52" s="70" t="s">
        <v>562</v>
      </c>
      <c r="C52" s="23"/>
      <c r="D52" s="23"/>
      <c r="E52" s="25"/>
      <c r="F52" s="209"/>
      <c r="G52" s="210"/>
      <c r="H52" s="211"/>
      <c r="I52" s="211"/>
    </row>
    <row r="53" spans="2:9" x14ac:dyDescent="0.4">
      <c r="B53" s="28" t="s">
        <v>563</v>
      </c>
      <c r="C53" s="33"/>
      <c r="D53" s="33"/>
      <c r="E53" s="216"/>
      <c r="F53" s="213"/>
      <c r="G53" s="215"/>
      <c r="H53" s="214"/>
      <c r="I53" s="214"/>
    </row>
    <row r="54" spans="2:9" x14ac:dyDescent="0.4">
      <c r="B54" s="138" t="s">
        <v>564</v>
      </c>
      <c r="C54" s="33" t="s">
        <v>565</v>
      </c>
      <c r="D54" s="121">
        <v>238</v>
      </c>
      <c r="E54" s="32">
        <v>179</v>
      </c>
      <c r="F54" s="213"/>
      <c r="G54" s="215"/>
      <c r="H54" s="214"/>
      <c r="I54" s="214"/>
    </row>
    <row r="55" spans="2:9" x14ac:dyDescent="0.4">
      <c r="B55" s="138" t="s">
        <v>566</v>
      </c>
      <c r="C55" s="33" t="s">
        <v>565</v>
      </c>
      <c r="D55" s="290">
        <v>1</v>
      </c>
      <c r="E55" s="244">
        <f>E54/'[1]Employment profile'!E7</f>
        <v>0.85238095238095235</v>
      </c>
      <c r="F55" s="213"/>
      <c r="G55" s="215"/>
      <c r="H55" s="214"/>
      <c r="I55" s="214"/>
    </row>
    <row r="56" spans="2:9" x14ac:dyDescent="0.4">
      <c r="B56" s="28" t="s">
        <v>567</v>
      </c>
      <c r="C56" s="33"/>
      <c r="D56" s="33"/>
      <c r="E56" s="241"/>
      <c r="F56" s="213"/>
      <c r="G56" s="215"/>
      <c r="H56" s="214"/>
      <c r="I56" s="214"/>
    </row>
    <row r="57" spans="2:9" x14ac:dyDescent="0.4">
      <c r="B57" s="138" t="s">
        <v>564</v>
      </c>
      <c r="C57" s="33" t="s">
        <v>565</v>
      </c>
      <c r="D57" s="121">
        <v>1012</v>
      </c>
      <c r="E57" s="32">
        <v>803</v>
      </c>
      <c r="F57" s="213"/>
      <c r="G57" s="215"/>
      <c r="H57" s="214"/>
      <c r="I57" s="214"/>
    </row>
    <row r="58" spans="2:9" x14ac:dyDescent="0.4">
      <c r="B58" s="138" t="s">
        <v>566</v>
      </c>
      <c r="C58" s="33" t="s">
        <v>565</v>
      </c>
      <c r="D58" s="290">
        <v>1</v>
      </c>
      <c r="E58" s="244">
        <f>E57/'[1]Employment profile'!E26</f>
        <v>0.66916666666666669</v>
      </c>
      <c r="F58" s="213"/>
      <c r="G58" s="215"/>
      <c r="H58" s="214"/>
      <c r="I58" s="214"/>
    </row>
    <row r="59" spans="2:9" ht="27.6" x14ac:dyDescent="0.4">
      <c r="B59" s="72" t="s">
        <v>568</v>
      </c>
      <c r="C59" s="33"/>
      <c r="D59" s="33"/>
      <c r="E59" s="241"/>
      <c r="F59" s="213"/>
      <c r="G59" s="215"/>
      <c r="H59" s="214"/>
      <c r="I59" s="214"/>
    </row>
    <row r="60" spans="2:9" x14ac:dyDescent="0.4">
      <c r="B60" s="28" t="s">
        <v>563</v>
      </c>
      <c r="C60" s="33"/>
      <c r="D60" s="33"/>
      <c r="E60" s="241"/>
      <c r="F60" s="213"/>
      <c r="G60" s="215"/>
      <c r="H60" s="214"/>
      <c r="I60" s="214"/>
    </row>
    <row r="61" spans="2:9" x14ac:dyDescent="0.4">
      <c r="B61" s="138" t="s">
        <v>564</v>
      </c>
      <c r="C61" s="33" t="s">
        <v>565</v>
      </c>
      <c r="D61" s="121">
        <v>238</v>
      </c>
      <c r="E61" s="32">
        <v>0</v>
      </c>
      <c r="F61" s="213"/>
      <c r="G61" s="215"/>
      <c r="H61" s="214"/>
      <c r="I61" s="214"/>
    </row>
    <row r="62" spans="2:9" x14ac:dyDescent="0.4">
      <c r="B62" s="138" t="s">
        <v>566</v>
      </c>
      <c r="C62" s="33" t="s">
        <v>565</v>
      </c>
      <c r="D62" s="290">
        <v>1</v>
      </c>
      <c r="E62" s="32">
        <v>0</v>
      </c>
      <c r="F62" s="213"/>
      <c r="G62" s="215"/>
      <c r="H62" s="214"/>
      <c r="I62" s="214"/>
    </row>
    <row r="63" spans="2:9" x14ac:dyDescent="0.4">
      <c r="B63" s="28" t="s">
        <v>567</v>
      </c>
      <c r="C63" s="33"/>
      <c r="D63" s="33"/>
      <c r="E63" s="254"/>
      <c r="F63" s="213"/>
      <c r="G63" s="215"/>
      <c r="H63" s="214"/>
      <c r="I63" s="214"/>
    </row>
    <row r="64" spans="2:9" x14ac:dyDescent="0.4">
      <c r="B64" s="138" t="s">
        <v>564</v>
      </c>
      <c r="C64" s="33" t="s">
        <v>565</v>
      </c>
      <c r="D64" s="121">
        <v>333</v>
      </c>
      <c r="E64" s="32">
        <v>507</v>
      </c>
      <c r="F64" s="213"/>
      <c r="G64" s="215"/>
      <c r="H64" s="214"/>
      <c r="I64" s="214"/>
    </row>
    <row r="65" spans="2:9" x14ac:dyDescent="0.4">
      <c r="B65" s="138" t="s">
        <v>566</v>
      </c>
      <c r="C65" s="33" t="s">
        <v>565</v>
      </c>
      <c r="D65" s="285">
        <v>0.36</v>
      </c>
      <c r="E65" s="244">
        <f>E64/'[1]Employment profile'!E26</f>
        <v>0.42249999999999999</v>
      </c>
      <c r="F65" s="213"/>
      <c r="G65" s="215"/>
      <c r="H65" s="214"/>
      <c r="I65" s="214"/>
    </row>
    <row r="66" spans="2:9" ht="41.4" x14ac:dyDescent="0.4">
      <c r="B66" s="72" t="s">
        <v>569</v>
      </c>
      <c r="C66" s="33"/>
      <c r="D66" s="33"/>
      <c r="E66" s="241"/>
      <c r="F66" s="213"/>
      <c r="G66" s="215"/>
      <c r="H66" s="214"/>
      <c r="I66" s="214"/>
    </row>
    <row r="67" spans="2:9" x14ac:dyDescent="0.4">
      <c r="B67" s="28" t="s">
        <v>563</v>
      </c>
      <c r="C67" s="33"/>
      <c r="D67" s="33"/>
      <c r="E67" s="241"/>
      <c r="F67" s="213"/>
      <c r="G67" s="215"/>
      <c r="H67" s="214"/>
      <c r="I67" s="214"/>
    </row>
    <row r="68" spans="2:9" x14ac:dyDescent="0.4">
      <c r="B68" s="138" t="s">
        <v>564</v>
      </c>
      <c r="C68" s="33" t="s">
        <v>565</v>
      </c>
      <c r="D68" s="121">
        <v>238</v>
      </c>
      <c r="E68" s="32">
        <v>0</v>
      </c>
      <c r="F68" s="213"/>
      <c r="G68" s="215"/>
      <c r="H68" s="214"/>
      <c r="I68" s="214"/>
    </row>
    <row r="69" spans="2:9" x14ac:dyDescent="0.4">
      <c r="B69" s="138" t="s">
        <v>566</v>
      </c>
      <c r="C69" s="33" t="s">
        <v>565</v>
      </c>
      <c r="D69" s="290">
        <v>1</v>
      </c>
      <c r="E69" s="32">
        <v>0</v>
      </c>
      <c r="F69" s="213"/>
      <c r="G69" s="215"/>
      <c r="H69" s="214"/>
      <c r="I69" s="214"/>
    </row>
    <row r="70" spans="2:9" x14ac:dyDescent="0.4">
      <c r="B70" s="28" t="s">
        <v>567</v>
      </c>
      <c r="C70" s="33"/>
      <c r="D70" s="33"/>
      <c r="E70" s="32"/>
      <c r="F70" s="213"/>
      <c r="G70" s="215"/>
      <c r="H70" s="214"/>
      <c r="I70" s="214"/>
    </row>
    <row r="71" spans="2:9" x14ac:dyDescent="0.4">
      <c r="B71" s="138" t="s">
        <v>564</v>
      </c>
      <c r="C71" s="33" t="s">
        <v>565</v>
      </c>
      <c r="D71" s="121">
        <v>333</v>
      </c>
      <c r="E71" s="32">
        <v>0</v>
      </c>
      <c r="F71" s="213"/>
      <c r="G71" s="215"/>
      <c r="H71" s="214"/>
      <c r="I71" s="214"/>
    </row>
    <row r="72" spans="2:9" x14ac:dyDescent="0.4">
      <c r="B72" s="169" t="s">
        <v>566</v>
      </c>
      <c r="C72" s="36" t="s">
        <v>565</v>
      </c>
      <c r="D72" s="276">
        <v>0.36</v>
      </c>
      <c r="E72" s="36">
        <v>0</v>
      </c>
      <c r="F72" s="218"/>
      <c r="G72" s="219"/>
      <c r="H72" s="220"/>
      <c r="I72" s="220"/>
    </row>
  </sheetData>
  <pageMargins left="0.7" right="0.7" top="0.75" bottom="0.75" header="0.3" footer="0.3"/>
  <pageSetup paperSize="9" scale="5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50B9-08AF-464C-846C-EA49979B43FD}">
  <sheetPr>
    <tabColor rgb="FFFFC000"/>
    <pageSetUpPr fitToPage="1"/>
  </sheetPr>
  <dimension ref="A2:I60"/>
  <sheetViews>
    <sheetView topLeftCell="A45" workbookViewId="0">
      <selection activeCell="D16" sqref="D16"/>
    </sheetView>
  </sheetViews>
  <sheetFormatPr defaultRowHeight="16.2" x14ac:dyDescent="0.4"/>
  <cols>
    <col min="1" max="1" width="2.81640625" customWidth="1"/>
    <col min="2" max="2" width="33.36328125" style="191" customWidth="1"/>
    <col min="3" max="9" width="11.08984375" style="191" customWidth="1"/>
  </cols>
  <sheetData>
    <row r="2" spans="2:9" x14ac:dyDescent="0.4">
      <c r="B2" s="9" t="s">
        <v>456</v>
      </c>
    </row>
    <row r="3" spans="2:9" x14ac:dyDescent="0.4">
      <c r="B3" s="11" t="s">
        <v>675</v>
      </c>
    </row>
    <row r="5" spans="2:9" x14ac:dyDescent="0.4">
      <c r="B5" s="13" t="s">
        <v>570</v>
      </c>
      <c r="C5" s="11"/>
      <c r="D5" s="11"/>
      <c r="E5" s="11"/>
      <c r="F5" s="15"/>
      <c r="G5" s="16"/>
      <c r="H5" s="16"/>
      <c r="I5" s="17"/>
    </row>
    <row r="6" spans="2:9" x14ac:dyDescent="0.4">
      <c r="B6" s="19"/>
      <c r="C6" s="20" t="s">
        <v>14</v>
      </c>
      <c r="D6" s="21" t="s">
        <v>15</v>
      </c>
      <c r="E6" s="22" t="s">
        <v>16</v>
      </c>
      <c r="F6" s="22" t="s">
        <v>17</v>
      </c>
      <c r="G6" s="22" t="s">
        <v>18</v>
      </c>
      <c r="H6" s="22" t="s">
        <v>19</v>
      </c>
      <c r="I6" s="22" t="s">
        <v>20</v>
      </c>
    </row>
    <row r="7" spans="2:9" x14ac:dyDescent="0.4">
      <c r="B7" s="23" t="s">
        <v>571</v>
      </c>
      <c r="C7" s="23"/>
      <c r="D7" s="23"/>
      <c r="E7" s="25"/>
      <c r="F7" s="209"/>
      <c r="G7" s="210"/>
      <c r="H7" s="211"/>
      <c r="I7" s="211"/>
    </row>
    <row r="8" spans="2:9" x14ac:dyDescent="0.4">
      <c r="B8" s="28" t="s">
        <v>572</v>
      </c>
      <c r="C8" s="33" t="s">
        <v>573</v>
      </c>
      <c r="D8" s="318">
        <v>0.66600000000000004</v>
      </c>
      <c r="E8" s="212">
        <v>0.66700000000000004</v>
      </c>
      <c r="F8" s="213">
        <f>1-F9</f>
        <v>0.66700000000000004</v>
      </c>
      <c r="G8" s="213">
        <f>1-G9</f>
        <v>0.6</v>
      </c>
      <c r="H8" s="214"/>
      <c r="I8" s="214"/>
    </row>
    <row r="9" spans="2:9" x14ac:dyDescent="0.4">
      <c r="B9" s="28" t="s">
        <v>574</v>
      </c>
      <c r="C9" s="33" t="s">
        <v>573</v>
      </c>
      <c r="D9" s="318">
        <v>0.33300000000000002</v>
      </c>
      <c r="E9" s="212">
        <v>0.33300000000000002</v>
      </c>
      <c r="F9" s="215">
        <v>0.33300000000000002</v>
      </c>
      <c r="G9" s="215">
        <v>0.4</v>
      </c>
      <c r="H9" s="214"/>
      <c r="I9" s="214"/>
    </row>
    <row r="10" spans="2:9" x14ac:dyDescent="0.4">
      <c r="B10" s="33" t="s">
        <v>575</v>
      </c>
      <c r="C10" s="33"/>
      <c r="D10" s="33"/>
      <c r="E10" s="216"/>
      <c r="F10" s="213"/>
      <c r="G10" s="215"/>
      <c r="H10" s="214"/>
      <c r="I10" s="214"/>
    </row>
    <row r="11" spans="2:9" x14ac:dyDescent="0.4">
      <c r="B11" s="28" t="s">
        <v>576</v>
      </c>
      <c r="C11" s="33" t="s">
        <v>573</v>
      </c>
      <c r="D11" s="318">
        <v>0</v>
      </c>
      <c r="E11" s="212">
        <v>0</v>
      </c>
      <c r="F11" s="213"/>
      <c r="G11" s="215"/>
      <c r="H11" s="214"/>
      <c r="I11" s="214"/>
    </row>
    <row r="12" spans="2:9" x14ac:dyDescent="0.4">
      <c r="B12" s="28" t="s">
        <v>577</v>
      </c>
      <c r="C12" s="33" t="s">
        <v>573</v>
      </c>
      <c r="D12" s="319">
        <v>0.16600000000000001</v>
      </c>
      <c r="E12" s="212">
        <v>0.33300000000000002</v>
      </c>
      <c r="F12" s="213"/>
      <c r="G12" s="215"/>
      <c r="H12" s="214"/>
      <c r="I12" s="214"/>
    </row>
    <row r="13" spans="2:9" x14ac:dyDescent="0.4">
      <c r="B13" s="127" t="s">
        <v>578</v>
      </c>
      <c r="C13" s="36" t="s">
        <v>573</v>
      </c>
      <c r="D13" s="320">
        <v>0.83399999999999996</v>
      </c>
      <c r="E13" s="217">
        <v>0.66600000000000004</v>
      </c>
      <c r="F13" s="218"/>
      <c r="G13" s="219"/>
      <c r="H13" s="220"/>
      <c r="I13" s="220"/>
    </row>
    <row r="14" spans="2:9" x14ac:dyDescent="0.4">
      <c r="B14" s="132"/>
      <c r="C14" s="48"/>
      <c r="D14" s="48"/>
      <c r="E14" s="133"/>
      <c r="F14" s="221"/>
      <c r="G14" s="222"/>
      <c r="H14" s="223"/>
      <c r="I14" s="223"/>
    </row>
    <row r="15" spans="2:9" x14ac:dyDescent="0.4">
      <c r="B15" s="13" t="s">
        <v>579</v>
      </c>
      <c r="C15" s="11"/>
      <c r="D15" s="11"/>
      <c r="E15" s="11"/>
      <c r="F15" s="15"/>
      <c r="G15" s="16"/>
      <c r="H15" s="16"/>
      <c r="I15" s="17"/>
    </row>
    <row r="16" spans="2:9" x14ac:dyDescent="0.4">
      <c r="B16" s="19"/>
      <c r="C16" s="20" t="s">
        <v>14</v>
      </c>
      <c r="D16" s="21" t="s">
        <v>15</v>
      </c>
      <c r="E16" s="22" t="s">
        <v>16</v>
      </c>
      <c r="F16" s="22" t="s">
        <v>17</v>
      </c>
      <c r="G16" s="22" t="s">
        <v>18</v>
      </c>
      <c r="H16" s="22" t="s">
        <v>19</v>
      </c>
      <c r="I16" s="22" t="s">
        <v>20</v>
      </c>
    </row>
    <row r="17" spans="1:9" x14ac:dyDescent="0.4">
      <c r="B17" s="23" t="s">
        <v>571</v>
      </c>
      <c r="C17" s="23"/>
      <c r="D17" s="23"/>
      <c r="E17" s="25"/>
      <c r="F17" s="209"/>
      <c r="G17" s="210"/>
      <c r="H17" s="211"/>
      <c r="I17" s="211"/>
    </row>
    <row r="18" spans="1:9" x14ac:dyDescent="0.4">
      <c r="B18" s="28" t="s">
        <v>572</v>
      </c>
      <c r="C18" s="33" t="s">
        <v>573</v>
      </c>
      <c r="D18" s="318">
        <v>0.68799999999999994</v>
      </c>
      <c r="E18" s="212">
        <v>0.65249999999999997</v>
      </c>
      <c r="F18" s="213">
        <f>1-F19</f>
        <v>0.59799999999999998</v>
      </c>
      <c r="G18" s="213">
        <f>1-G19</f>
        <v>0.56000000000000005</v>
      </c>
      <c r="H18" s="214"/>
      <c r="I18" s="214"/>
    </row>
    <row r="19" spans="1:9" x14ac:dyDescent="0.4">
      <c r="B19" s="28" t="s">
        <v>574</v>
      </c>
      <c r="C19" s="33" t="s">
        <v>573</v>
      </c>
      <c r="D19" s="318">
        <v>0.312</v>
      </c>
      <c r="E19" s="212">
        <v>0.34749999999999998</v>
      </c>
      <c r="F19" s="215">
        <v>0.40200000000000002</v>
      </c>
      <c r="G19" s="213">
        <v>0.44</v>
      </c>
      <c r="H19" s="214"/>
      <c r="I19" s="214"/>
    </row>
    <row r="20" spans="1:9" x14ac:dyDescent="0.4">
      <c r="B20" s="33" t="s">
        <v>575</v>
      </c>
      <c r="C20" s="33"/>
      <c r="D20" s="33"/>
      <c r="E20" s="216"/>
      <c r="F20" s="213"/>
      <c r="G20" s="215"/>
      <c r="H20" s="214"/>
      <c r="I20" s="214"/>
    </row>
    <row r="21" spans="1:9" x14ac:dyDescent="0.4">
      <c r="B21" s="28" t="s">
        <v>576</v>
      </c>
      <c r="C21" s="33" t="s">
        <v>573</v>
      </c>
      <c r="D21" s="319">
        <f>72/234</f>
        <v>0.30769230769230771</v>
      </c>
      <c r="E21" s="212">
        <v>0.3</v>
      </c>
      <c r="F21" s="286" t="s">
        <v>420</v>
      </c>
      <c r="G21" s="215">
        <v>0.14299999999999999</v>
      </c>
      <c r="H21" s="214"/>
      <c r="I21" s="214"/>
    </row>
    <row r="22" spans="1:9" x14ac:dyDescent="0.4">
      <c r="B22" s="28" t="s">
        <v>577</v>
      </c>
      <c r="C22" s="33" t="s">
        <v>573</v>
      </c>
      <c r="D22" s="319">
        <f>122/234</f>
        <v>0.5213675213675214</v>
      </c>
      <c r="E22" s="212">
        <v>0.56100000000000005</v>
      </c>
      <c r="F22" s="286" t="s">
        <v>420</v>
      </c>
      <c r="G22" s="215">
        <v>0.74299999999999999</v>
      </c>
      <c r="H22" s="214"/>
      <c r="I22" s="214"/>
    </row>
    <row r="23" spans="1:9" x14ac:dyDescent="0.4">
      <c r="B23" s="224" t="s">
        <v>578</v>
      </c>
      <c r="C23" s="59" t="s">
        <v>573</v>
      </c>
      <c r="D23" s="321">
        <f>40/234</f>
        <v>0.17094017094017094</v>
      </c>
      <c r="E23" s="212">
        <v>0.13900000000000001</v>
      </c>
      <c r="F23" s="286" t="s">
        <v>420</v>
      </c>
      <c r="G23" s="225">
        <v>0.114</v>
      </c>
      <c r="H23" s="226"/>
      <c r="I23" s="226"/>
    </row>
    <row r="24" spans="1:9" x14ac:dyDescent="0.4">
      <c r="B24" s="28"/>
      <c r="C24" s="33"/>
      <c r="D24" s="33"/>
      <c r="E24" s="216"/>
      <c r="F24" s="213"/>
      <c r="G24" s="215"/>
      <c r="H24" s="214"/>
      <c r="I24" s="214"/>
    </row>
    <row r="25" spans="1:9" x14ac:dyDescent="0.4">
      <c r="B25" s="189" t="s">
        <v>580</v>
      </c>
      <c r="C25" s="62"/>
      <c r="D25" s="322">
        <v>6.4000000000000001E-2</v>
      </c>
      <c r="E25" s="227">
        <v>6.2E-2</v>
      </c>
      <c r="F25" s="205">
        <v>6.0999999999999999E-2</v>
      </c>
      <c r="G25" s="206">
        <v>0.05</v>
      </c>
      <c r="H25" s="207"/>
      <c r="I25" s="207"/>
    </row>
    <row r="26" spans="1:9" x14ac:dyDescent="0.4">
      <c r="A26" s="12"/>
      <c r="B26" s="42"/>
      <c r="C26" s="43"/>
      <c r="D26" s="43"/>
      <c r="E26" s="43"/>
      <c r="F26" s="43"/>
      <c r="G26" s="43"/>
      <c r="H26" s="43"/>
      <c r="I26" s="44"/>
    </row>
    <row r="27" spans="1:9" x14ac:dyDescent="0.4">
      <c r="A27" s="12"/>
      <c r="B27" s="13" t="s">
        <v>581</v>
      </c>
      <c r="C27" s="11"/>
      <c r="D27" s="11"/>
      <c r="E27" s="11"/>
      <c r="F27" s="15"/>
      <c r="G27" s="16"/>
      <c r="H27" s="16"/>
      <c r="I27" s="17"/>
    </row>
    <row r="28" spans="1:9" x14ac:dyDescent="0.4">
      <c r="A28" s="12"/>
      <c r="B28" s="19"/>
      <c r="C28" s="20" t="s">
        <v>14</v>
      </c>
      <c r="D28" s="21" t="s">
        <v>15</v>
      </c>
      <c r="E28" s="22" t="s">
        <v>16</v>
      </c>
      <c r="F28" s="22" t="s">
        <v>17</v>
      </c>
      <c r="G28" s="22" t="s">
        <v>18</v>
      </c>
      <c r="H28" s="22" t="s">
        <v>19</v>
      </c>
      <c r="I28" s="22" t="s">
        <v>20</v>
      </c>
    </row>
    <row r="29" spans="1:9" x14ac:dyDescent="0.4">
      <c r="A29" s="12"/>
      <c r="B29" s="23" t="s">
        <v>582</v>
      </c>
      <c r="C29" s="23" t="s">
        <v>583</v>
      </c>
      <c r="D29" s="23"/>
      <c r="E29" s="25"/>
      <c r="F29" s="209"/>
      <c r="G29" s="210"/>
      <c r="H29" s="211"/>
      <c r="I29" s="211"/>
    </row>
    <row r="30" spans="1:9" x14ac:dyDescent="0.4">
      <c r="A30" s="12"/>
      <c r="B30" s="28" t="s">
        <v>584</v>
      </c>
      <c r="C30" s="33" t="s">
        <v>583</v>
      </c>
      <c r="D30" s="275">
        <v>0.123</v>
      </c>
      <c r="E30" s="228">
        <v>0.1</v>
      </c>
      <c r="F30" s="213"/>
      <c r="G30" s="215"/>
      <c r="H30" s="214"/>
      <c r="I30" s="214"/>
    </row>
    <row r="31" spans="1:9" x14ac:dyDescent="0.4">
      <c r="A31" s="12"/>
      <c r="B31" s="28" t="s">
        <v>585</v>
      </c>
      <c r="C31" s="33" t="s">
        <v>583</v>
      </c>
      <c r="D31" s="293" t="s">
        <v>420</v>
      </c>
      <c r="E31" s="228">
        <v>0.1018</v>
      </c>
      <c r="F31" s="213"/>
      <c r="G31" s="215"/>
      <c r="H31" s="214"/>
      <c r="I31" s="214"/>
    </row>
    <row r="32" spans="1:9" x14ac:dyDescent="0.4">
      <c r="A32" s="12"/>
      <c r="B32" s="33" t="s">
        <v>586</v>
      </c>
      <c r="C32" s="33" t="s">
        <v>583</v>
      </c>
      <c r="D32" s="33"/>
      <c r="E32" s="229"/>
      <c r="F32" s="213"/>
      <c r="G32" s="215"/>
      <c r="H32" s="214"/>
      <c r="I32" s="214"/>
    </row>
    <row r="33" spans="1:9" x14ac:dyDescent="0.4">
      <c r="A33" s="12"/>
      <c r="B33" s="28" t="s">
        <v>584</v>
      </c>
      <c r="C33" s="33" t="s">
        <v>583</v>
      </c>
      <c r="D33" s="293" t="s">
        <v>420</v>
      </c>
      <c r="E33" s="228" t="s">
        <v>420</v>
      </c>
      <c r="F33" s="230"/>
      <c r="G33" s="230"/>
      <c r="H33" s="230"/>
      <c r="I33" s="231"/>
    </row>
    <row r="34" spans="1:9" x14ac:dyDescent="0.4">
      <c r="A34" s="12"/>
      <c r="B34" s="127" t="s">
        <v>585</v>
      </c>
      <c r="C34" s="36" t="s">
        <v>583</v>
      </c>
      <c r="D34" s="294" t="s">
        <v>420</v>
      </c>
      <c r="E34" s="150" t="s">
        <v>420</v>
      </c>
      <c r="F34" s="232"/>
      <c r="G34" s="232"/>
      <c r="H34" s="232"/>
      <c r="I34" s="233"/>
    </row>
    <row r="35" spans="1:9" x14ac:dyDescent="0.4">
      <c r="A35" s="12"/>
      <c r="B35" s="132"/>
      <c r="C35" s="48"/>
      <c r="D35" s="48"/>
      <c r="E35" s="43"/>
      <c r="F35" s="43"/>
      <c r="G35" s="43"/>
      <c r="H35" s="43"/>
      <c r="I35" s="44"/>
    </row>
    <row r="36" spans="1:9" x14ac:dyDescent="0.4">
      <c r="B36" s="13" t="s">
        <v>587</v>
      </c>
      <c r="C36" s="11"/>
      <c r="D36" s="11"/>
      <c r="E36" s="11"/>
      <c r="F36" s="15"/>
      <c r="G36" s="16"/>
      <c r="H36" s="16"/>
      <c r="I36" s="17"/>
    </row>
    <row r="37" spans="1:9" x14ac:dyDescent="0.4">
      <c r="B37" s="19"/>
      <c r="C37" s="20" t="s">
        <v>14</v>
      </c>
      <c r="D37" s="21" t="s">
        <v>15</v>
      </c>
      <c r="E37" s="22" t="s">
        <v>16</v>
      </c>
      <c r="F37" s="22" t="s">
        <v>17</v>
      </c>
      <c r="G37" s="22" t="s">
        <v>18</v>
      </c>
      <c r="H37" s="22" t="s">
        <v>19</v>
      </c>
      <c r="I37" s="22" t="s">
        <v>20</v>
      </c>
    </row>
    <row r="38" spans="1:9" ht="27.6" x14ac:dyDescent="0.4">
      <c r="B38" s="70" t="s">
        <v>588</v>
      </c>
      <c r="C38" s="70" t="s">
        <v>589</v>
      </c>
      <c r="D38" s="111">
        <f>D39+D40</f>
        <v>234</v>
      </c>
      <c r="E38" s="193">
        <v>203</v>
      </c>
      <c r="F38" s="234"/>
      <c r="G38" s="193">
        <v>70</v>
      </c>
      <c r="H38" s="235"/>
      <c r="I38" s="235"/>
    </row>
    <row r="39" spans="1:9" ht="27.6" x14ac:dyDescent="0.4">
      <c r="B39" s="28" t="s">
        <v>590</v>
      </c>
      <c r="C39" s="72" t="s">
        <v>589</v>
      </c>
      <c r="D39" s="164">
        <v>160</v>
      </c>
      <c r="E39" s="200">
        <v>132</v>
      </c>
      <c r="F39" s="236"/>
      <c r="G39" s="200">
        <v>40</v>
      </c>
      <c r="H39" s="237"/>
      <c r="I39" s="237"/>
    </row>
    <row r="40" spans="1:9" ht="27.6" x14ac:dyDescent="0.4">
      <c r="B40" s="28" t="s">
        <v>591</v>
      </c>
      <c r="C40" s="72" t="s">
        <v>589</v>
      </c>
      <c r="D40" s="164">
        <v>74</v>
      </c>
      <c r="E40" s="200">
        <v>71</v>
      </c>
      <c r="F40" s="236"/>
      <c r="G40" s="200">
        <v>30</v>
      </c>
      <c r="H40" s="237"/>
      <c r="I40" s="237"/>
    </row>
    <row r="41" spans="1:9" ht="27.6" x14ac:dyDescent="0.4">
      <c r="B41" s="33" t="s">
        <v>592</v>
      </c>
      <c r="C41" s="72" t="s">
        <v>589</v>
      </c>
      <c r="D41" s="164">
        <f>D42+D43</f>
        <v>7</v>
      </c>
      <c r="E41" s="200">
        <v>71</v>
      </c>
      <c r="F41" s="236"/>
      <c r="G41" s="200">
        <v>6</v>
      </c>
      <c r="H41" s="237"/>
      <c r="I41" s="237"/>
    </row>
    <row r="42" spans="1:9" ht="27.6" x14ac:dyDescent="0.4">
      <c r="B42" s="28" t="s">
        <v>590</v>
      </c>
      <c r="C42" s="72" t="s">
        <v>589</v>
      </c>
      <c r="D42" s="164">
        <v>7</v>
      </c>
      <c r="E42" s="200">
        <v>1</v>
      </c>
      <c r="F42" s="236"/>
      <c r="G42" s="200">
        <v>1</v>
      </c>
      <c r="H42" s="237"/>
      <c r="I42" s="237"/>
    </row>
    <row r="43" spans="1:9" ht="27.6" x14ac:dyDescent="0.4">
      <c r="B43" s="28" t="s">
        <v>591</v>
      </c>
      <c r="C43" s="72" t="s">
        <v>589</v>
      </c>
      <c r="D43" s="164">
        <v>0</v>
      </c>
      <c r="E43" s="200">
        <v>4</v>
      </c>
      <c r="F43" s="236"/>
      <c r="G43" s="200">
        <v>5</v>
      </c>
      <c r="H43" s="237"/>
      <c r="I43" s="237"/>
    </row>
    <row r="44" spans="1:9" ht="27.6" x14ac:dyDescent="0.4">
      <c r="B44" s="72" t="s">
        <v>593</v>
      </c>
      <c r="C44" s="72" t="s">
        <v>589</v>
      </c>
      <c r="D44" s="164">
        <f>D45+D46</f>
        <v>7</v>
      </c>
      <c r="E44" s="200">
        <v>1</v>
      </c>
      <c r="F44" s="236"/>
      <c r="G44" s="200">
        <v>6</v>
      </c>
      <c r="H44" s="237"/>
      <c r="I44" s="237"/>
    </row>
    <row r="45" spans="1:9" ht="27.6" x14ac:dyDescent="0.4">
      <c r="B45" s="28" t="s">
        <v>590</v>
      </c>
      <c r="C45" s="72" t="s">
        <v>589</v>
      </c>
      <c r="D45" s="164">
        <v>7</v>
      </c>
      <c r="E45" s="200">
        <v>1</v>
      </c>
      <c r="F45" s="236"/>
      <c r="G45" s="200">
        <v>1</v>
      </c>
      <c r="H45" s="237"/>
      <c r="I45" s="237"/>
    </row>
    <row r="46" spans="1:9" ht="27.6" x14ac:dyDescent="0.4">
      <c r="B46" s="28" t="s">
        <v>591</v>
      </c>
      <c r="C46" s="72" t="s">
        <v>589</v>
      </c>
      <c r="D46" s="164">
        <v>0</v>
      </c>
      <c r="E46" s="200">
        <v>0</v>
      </c>
      <c r="F46" s="236"/>
      <c r="G46" s="200">
        <v>5</v>
      </c>
      <c r="H46" s="237"/>
      <c r="I46" s="237"/>
    </row>
    <row r="47" spans="1:9" ht="41.4" x14ac:dyDescent="0.4">
      <c r="B47" s="72" t="s">
        <v>594</v>
      </c>
      <c r="C47" s="72" t="s">
        <v>589</v>
      </c>
      <c r="D47" s="164">
        <f>D48+D49</f>
        <v>7</v>
      </c>
      <c r="E47" s="200">
        <v>1</v>
      </c>
      <c r="F47" s="236"/>
      <c r="G47" s="200">
        <v>0</v>
      </c>
      <c r="H47" s="237"/>
      <c r="I47" s="237"/>
    </row>
    <row r="48" spans="1:9" ht="27.6" x14ac:dyDescent="0.4">
      <c r="B48" s="28" t="s">
        <v>590</v>
      </c>
      <c r="C48" s="72" t="s">
        <v>589</v>
      </c>
      <c r="D48" s="164">
        <v>7</v>
      </c>
      <c r="E48" s="200">
        <v>1</v>
      </c>
      <c r="F48" s="236"/>
      <c r="G48" s="200">
        <v>0</v>
      </c>
      <c r="H48" s="237"/>
      <c r="I48" s="237"/>
    </row>
    <row r="49" spans="2:9" ht="27.6" x14ac:dyDescent="0.4">
      <c r="B49" s="28" t="s">
        <v>591</v>
      </c>
      <c r="C49" s="72" t="s">
        <v>589</v>
      </c>
      <c r="D49" s="164">
        <v>0</v>
      </c>
      <c r="E49" s="200">
        <v>0</v>
      </c>
      <c r="F49" s="236"/>
      <c r="G49" s="200">
        <v>0</v>
      </c>
      <c r="H49" s="237"/>
      <c r="I49" s="237"/>
    </row>
    <row r="50" spans="2:9" ht="27.6" x14ac:dyDescent="0.4">
      <c r="B50" s="72" t="s">
        <v>595</v>
      </c>
      <c r="C50" s="72" t="s">
        <v>589</v>
      </c>
      <c r="D50" s="277">
        <v>1</v>
      </c>
      <c r="E50" s="200" t="s">
        <v>596</v>
      </c>
      <c r="F50" s="213"/>
      <c r="G50" s="215"/>
      <c r="H50" s="214"/>
      <c r="I50" s="214"/>
    </row>
    <row r="51" spans="2:9" ht="27.6" x14ac:dyDescent="0.4">
      <c r="B51" s="28" t="s">
        <v>572</v>
      </c>
      <c r="C51" s="72" t="s">
        <v>589</v>
      </c>
      <c r="D51" s="277">
        <v>1</v>
      </c>
      <c r="E51" s="200" t="s">
        <v>596</v>
      </c>
      <c r="F51" s="213"/>
      <c r="G51" s="215"/>
      <c r="H51" s="214"/>
      <c r="I51" s="214"/>
    </row>
    <row r="52" spans="2:9" ht="27.6" x14ac:dyDescent="0.4">
      <c r="B52" s="28" t="s">
        <v>574</v>
      </c>
      <c r="C52" s="72" t="s">
        <v>589</v>
      </c>
      <c r="D52" s="277">
        <v>1</v>
      </c>
      <c r="E52" s="200" t="s">
        <v>596</v>
      </c>
      <c r="F52" s="213"/>
      <c r="G52" s="215"/>
      <c r="H52" s="214"/>
      <c r="I52" s="214"/>
    </row>
    <row r="53" spans="2:9" ht="27.6" x14ac:dyDescent="0.4">
      <c r="B53" s="72" t="s">
        <v>597</v>
      </c>
      <c r="C53" s="72" t="s">
        <v>589</v>
      </c>
      <c r="D53" s="317" t="s">
        <v>598</v>
      </c>
      <c r="E53" s="200" t="s">
        <v>598</v>
      </c>
      <c r="F53" s="213"/>
      <c r="G53" s="215"/>
      <c r="H53" s="214"/>
      <c r="I53" s="214"/>
    </row>
    <row r="54" spans="2:9" ht="27.6" x14ac:dyDescent="0.4">
      <c r="B54" s="28" t="s">
        <v>572</v>
      </c>
      <c r="C54" s="72" t="s">
        <v>589</v>
      </c>
      <c r="D54" s="317" t="s">
        <v>598</v>
      </c>
      <c r="E54" s="200" t="s">
        <v>598</v>
      </c>
      <c r="F54" s="213"/>
      <c r="G54" s="215"/>
      <c r="H54" s="214"/>
      <c r="I54" s="214"/>
    </row>
    <row r="55" spans="2:9" ht="27.6" x14ac:dyDescent="0.4">
      <c r="B55" s="127" t="s">
        <v>574</v>
      </c>
      <c r="C55" s="117" t="s">
        <v>589</v>
      </c>
      <c r="D55" s="298" t="s">
        <v>598</v>
      </c>
      <c r="E55" s="238" t="s">
        <v>598</v>
      </c>
      <c r="F55" s="219"/>
      <c r="G55" s="219"/>
      <c r="H55" s="220"/>
      <c r="I55" s="220"/>
    </row>
    <row r="57" spans="2:9" x14ac:dyDescent="0.4">
      <c r="B57" s="13" t="s">
        <v>599</v>
      </c>
      <c r="C57" s="11"/>
      <c r="D57" s="11"/>
      <c r="E57" s="11"/>
      <c r="F57" s="15"/>
      <c r="G57" s="16"/>
      <c r="H57" s="16"/>
      <c r="I57" s="17"/>
    </row>
    <row r="58" spans="2:9" x14ac:dyDescent="0.4">
      <c r="B58" s="19"/>
      <c r="C58" s="20" t="s">
        <v>14</v>
      </c>
      <c r="D58" s="21" t="s">
        <v>15</v>
      </c>
      <c r="E58" s="22" t="s">
        <v>16</v>
      </c>
      <c r="F58" s="22" t="s">
        <v>17</v>
      </c>
      <c r="G58" s="22" t="s">
        <v>18</v>
      </c>
      <c r="H58" s="22" t="s">
        <v>19</v>
      </c>
      <c r="I58" s="22" t="s">
        <v>20</v>
      </c>
    </row>
    <row r="59" spans="2:9" x14ac:dyDescent="0.4">
      <c r="B59" s="23" t="s">
        <v>600</v>
      </c>
      <c r="C59" s="23" t="s">
        <v>601</v>
      </c>
      <c r="D59" s="23"/>
      <c r="E59" s="193"/>
      <c r="F59" s="234"/>
      <c r="G59" s="193"/>
      <c r="H59" s="235"/>
      <c r="I59" s="235"/>
    </row>
    <row r="60" spans="2:9" ht="27.6" x14ac:dyDescent="0.4">
      <c r="B60" s="139" t="s">
        <v>602</v>
      </c>
      <c r="C60" s="36" t="s">
        <v>601</v>
      </c>
      <c r="D60" s="294" t="s">
        <v>598</v>
      </c>
      <c r="E60" s="195" t="s">
        <v>598</v>
      </c>
      <c r="F60" s="239"/>
      <c r="G60" s="195"/>
      <c r="H60" s="240"/>
      <c r="I60" s="240"/>
    </row>
  </sheetData>
  <pageMargins left="0.7" right="0.7" top="0.75" bottom="0.75" header="0.3" footer="0.3"/>
  <pageSetup paperSize="9" scale="6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194B-A3C5-4A1D-9448-0C6ECA073670}">
  <sheetPr>
    <tabColor rgb="FFFFC000"/>
    <pageSetUpPr fitToPage="1"/>
  </sheetPr>
  <dimension ref="B2:K61"/>
  <sheetViews>
    <sheetView workbookViewId="0">
      <selection activeCell="D16" sqref="D16"/>
    </sheetView>
  </sheetViews>
  <sheetFormatPr defaultRowHeight="16.2" x14ac:dyDescent="0.4"/>
  <cols>
    <col min="1" max="1" width="2.81640625" customWidth="1"/>
    <col min="2" max="2" width="33.36328125" style="191" customWidth="1"/>
    <col min="3" max="9" width="11.08984375" style="191" customWidth="1"/>
  </cols>
  <sheetData>
    <row r="2" spans="2:9" x14ac:dyDescent="0.4">
      <c r="B2" s="9" t="s">
        <v>456</v>
      </c>
    </row>
    <row r="3" spans="2:9" x14ac:dyDescent="0.4">
      <c r="B3" s="11" t="s">
        <v>675</v>
      </c>
    </row>
    <row r="5" spans="2:9" x14ac:dyDescent="0.4">
      <c r="B5" s="13" t="s">
        <v>603</v>
      </c>
      <c r="C5" s="11"/>
      <c r="D5" s="11"/>
      <c r="E5" s="11"/>
      <c r="F5" s="15"/>
      <c r="G5" s="16"/>
      <c r="H5" s="16"/>
      <c r="I5" s="17"/>
    </row>
    <row r="6" spans="2:9" x14ac:dyDescent="0.4">
      <c r="B6" s="19"/>
      <c r="C6" s="20" t="s">
        <v>14</v>
      </c>
      <c r="D6" s="21" t="s">
        <v>15</v>
      </c>
      <c r="E6" s="22" t="s">
        <v>16</v>
      </c>
      <c r="F6" s="22" t="s">
        <v>17</v>
      </c>
      <c r="G6" s="22" t="s">
        <v>18</v>
      </c>
      <c r="H6" s="22" t="s">
        <v>19</v>
      </c>
      <c r="I6" s="22" t="s">
        <v>20</v>
      </c>
    </row>
    <row r="7" spans="2:9" x14ac:dyDescent="0.4">
      <c r="B7" s="23" t="s">
        <v>604</v>
      </c>
      <c r="C7" s="23" t="s">
        <v>605</v>
      </c>
      <c r="D7" s="108">
        <f>D8+D9</f>
        <v>232</v>
      </c>
      <c r="E7" s="27">
        <v>210</v>
      </c>
      <c r="F7" s="234">
        <v>136</v>
      </c>
      <c r="G7" s="193">
        <v>70</v>
      </c>
      <c r="H7" s="211"/>
      <c r="I7" s="211"/>
    </row>
    <row r="8" spans="2:9" x14ac:dyDescent="0.4">
      <c r="B8" s="28" t="s">
        <v>590</v>
      </c>
      <c r="C8" s="33" t="s">
        <v>605</v>
      </c>
      <c r="D8" s="121">
        <v>159</v>
      </c>
      <c r="E8" s="32">
        <v>137</v>
      </c>
      <c r="F8" s="213"/>
      <c r="G8" s="215"/>
      <c r="H8" s="214"/>
      <c r="I8" s="214"/>
    </row>
    <row r="9" spans="2:9" x14ac:dyDescent="0.4">
      <c r="B9" s="28" t="s">
        <v>591</v>
      </c>
      <c r="C9" s="33" t="s">
        <v>605</v>
      </c>
      <c r="D9" s="121">
        <v>73</v>
      </c>
      <c r="E9" s="32">
        <v>73</v>
      </c>
      <c r="F9" s="213"/>
      <c r="G9" s="215"/>
      <c r="H9" s="214"/>
      <c r="I9" s="214"/>
    </row>
    <row r="10" spans="2:9" x14ac:dyDescent="0.4">
      <c r="B10" s="33" t="s">
        <v>606</v>
      </c>
      <c r="C10" s="33"/>
      <c r="D10" s="33"/>
      <c r="E10" s="241"/>
      <c r="F10" s="213"/>
      <c r="G10" s="215"/>
      <c r="H10" s="214"/>
      <c r="I10" s="214"/>
    </row>
    <row r="11" spans="2:9" x14ac:dyDescent="0.4">
      <c r="B11" s="28" t="s">
        <v>607</v>
      </c>
      <c r="C11" s="33" t="s">
        <v>605</v>
      </c>
      <c r="D11" s="121">
        <f>D12+D13</f>
        <v>201</v>
      </c>
      <c r="E11" s="200">
        <v>175</v>
      </c>
      <c r="F11" s="236"/>
      <c r="G11" s="200">
        <v>64</v>
      </c>
      <c r="H11" s="214"/>
      <c r="I11" s="214"/>
    </row>
    <row r="12" spans="2:9" x14ac:dyDescent="0.4">
      <c r="B12" s="138" t="s">
        <v>608</v>
      </c>
      <c r="C12" s="33" t="s">
        <v>605</v>
      </c>
      <c r="D12" s="121">
        <v>138</v>
      </c>
      <c r="E12" s="200">
        <v>116</v>
      </c>
      <c r="F12" s="236"/>
      <c r="G12" s="200">
        <v>38</v>
      </c>
      <c r="H12" s="214"/>
      <c r="I12" s="214"/>
    </row>
    <row r="13" spans="2:9" x14ac:dyDescent="0.4">
      <c r="B13" s="138" t="s">
        <v>609</v>
      </c>
      <c r="C13" s="33" t="s">
        <v>605</v>
      </c>
      <c r="D13" s="121">
        <v>63</v>
      </c>
      <c r="E13" s="200">
        <v>59</v>
      </c>
      <c r="F13" s="236"/>
      <c r="G13" s="200">
        <v>26</v>
      </c>
      <c r="H13" s="214"/>
      <c r="I13" s="214"/>
    </row>
    <row r="14" spans="2:9" x14ac:dyDescent="0.4">
      <c r="B14" s="28" t="s">
        <v>610</v>
      </c>
      <c r="C14" s="33" t="s">
        <v>605</v>
      </c>
      <c r="D14" s="121">
        <f>D15+D16</f>
        <v>17</v>
      </c>
      <c r="E14" s="200">
        <v>28</v>
      </c>
      <c r="F14" s="236"/>
      <c r="G14" s="200"/>
      <c r="H14" s="214"/>
      <c r="I14" s="214"/>
    </row>
    <row r="15" spans="2:9" x14ac:dyDescent="0.4">
      <c r="B15" s="138" t="s">
        <v>608</v>
      </c>
      <c r="C15" s="33" t="s">
        <v>605</v>
      </c>
      <c r="D15" s="121">
        <v>12</v>
      </c>
      <c r="E15" s="200">
        <v>16</v>
      </c>
      <c r="F15" s="236"/>
      <c r="G15" s="200"/>
      <c r="H15" s="214"/>
      <c r="I15" s="214"/>
    </row>
    <row r="16" spans="2:9" x14ac:dyDescent="0.4">
      <c r="B16" s="138" t="s">
        <v>609</v>
      </c>
      <c r="C16" s="33" t="s">
        <v>605</v>
      </c>
      <c r="D16" s="121">
        <v>5</v>
      </c>
      <c r="E16" s="200">
        <v>12</v>
      </c>
      <c r="F16" s="236"/>
      <c r="G16" s="200"/>
      <c r="H16" s="214"/>
      <c r="I16" s="214"/>
    </row>
    <row r="17" spans="2:9" x14ac:dyDescent="0.4">
      <c r="B17" s="28" t="s">
        <v>611</v>
      </c>
      <c r="C17" s="33" t="s">
        <v>605</v>
      </c>
      <c r="D17" s="121">
        <f>D18+D19</f>
        <v>14</v>
      </c>
      <c r="E17" s="200">
        <v>7</v>
      </c>
      <c r="F17" s="236"/>
      <c r="G17" s="200"/>
      <c r="H17" s="214"/>
      <c r="I17" s="214"/>
    </row>
    <row r="18" spans="2:9" x14ac:dyDescent="0.4">
      <c r="B18" s="138" t="s">
        <v>608</v>
      </c>
      <c r="C18" s="33" t="s">
        <v>605</v>
      </c>
      <c r="D18" s="121">
        <v>9</v>
      </c>
      <c r="E18" s="200">
        <v>5</v>
      </c>
      <c r="F18" s="236"/>
      <c r="G18" s="200"/>
      <c r="H18" s="214"/>
      <c r="I18" s="214"/>
    </row>
    <row r="19" spans="2:9" x14ac:dyDescent="0.4">
      <c r="B19" s="138" t="s">
        <v>609</v>
      </c>
      <c r="C19" s="33" t="s">
        <v>605</v>
      </c>
      <c r="D19" s="121">
        <v>5</v>
      </c>
      <c r="E19" s="200">
        <v>2</v>
      </c>
      <c r="F19" s="236"/>
      <c r="G19" s="200"/>
      <c r="H19" s="214"/>
      <c r="I19" s="214"/>
    </row>
    <row r="20" spans="2:9" x14ac:dyDescent="0.4">
      <c r="B20" s="28" t="s">
        <v>612</v>
      </c>
      <c r="C20" s="33" t="s">
        <v>605</v>
      </c>
      <c r="D20" s="121">
        <f>D21+D22</f>
        <v>215</v>
      </c>
      <c r="E20" s="200">
        <v>200</v>
      </c>
      <c r="F20" s="236"/>
      <c r="G20" s="200">
        <v>65</v>
      </c>
      <c r="H20" s="214"/>
      <c r="I20" s="214"/>
    </row>
    <row r="21" spans="2:9" x14ac:dyDescent="0.4">
      <c r="B21" s="138" t="s">
        <v>608</v>
      </c>
      <c r="C21" s="33" t="s">
        <v>605</v>
      </c>
      <c r="D21" s="121">
        <v>150</v>
      </c>
      <c r="E21" s="200">
        <v>132</v>
      </c>
      <c r="F21" s="236"/>
      <c r="G21" s="200">
        <v>40</v>
      </c>
      <c r="H21" s="214"/>
      <c r="I21" s="214"/>
    </row>
    <row r="22" spans="2:9" x14ac:dyDescent="0.4">
      <c r="B22" s="138" t="s">
        <v>609</v>
      </c>
      <c r="C22" s="33" t="s">
        <v>605</v>
      </c>
      <c r="D22" s="121">
        <v>65</v>
      </c>
      <c r="E22" s="200">
        <v>68</v>
      </c>
      <c r="F22" s="236"/>
      <c r="G22" s="200">
        <v>25</v>
      </c>
      <c r="H22" s="214"/>
      <c r="I22" s="214"/>
    </row>
    <row r="23" spans="2:9" x14ac:dyDescent="0.4">
      <c r="B23" s="28" t="s">
        <v>613</v>
      </c>
      <c r="C23" s="33" t="s">
        <v>605</v>
      </c>
      <c r="D23" s="121">
        <f>D24+D25</f>
        <v>3</v>
      </c>
      <c r="E23" s="200">
        <v>3</v>
      </c>
      <c r="F23" s="236"/>
      <c r="G23" s="200">
        <v>5</v>
      </c>
      <c r="H23" s="214"/>
      <c r="I23" s="214"/>
    </row>
    <row r="24" spans="2:9" x14ac:dyDescent="0.4">
      <c r="B24" s="138" t="s">
        <v>608</v>
      </c>
      <c r="C24" s="33" t="s">
        <v>605</v>
      </c>
      <c r="D24" s="121">
        <v>0</v>
      </c>
      <c r="E24" s="200">
        <v>0</v>
      </c>
      <c r="F24" s="236"/>
      <c r="G24" s="200">
        <v>0</v>
      </c>
      <c r="H24" s="214"/>
      <c r="I24" s="214"/>
    </row>
    <row r="25" spans="2:9" x14ac:dyDescent="0.4">
      <c r="B25" s="138" t="s">
        <v>609</v>
      </c>
      <c r="C25" s="33" t="s">
        <v>605</v>
      </c>
      <c r="D25" s="121">
        <v>3</v>
      </c>
      <c r="E25" s="200">
        <v>3</v>
      </c>
      <c r="F25" s="236"/>
      <c r="G25" s="200">
        <v>5</v>
      </c>
      <c r="H25" s="214"/>
      <c r="I25" s="214"/>
    </row>
    <row r="26" spans="2:9" ht="27.6" x14ac:dyDescent="0.4">
      <c r="B26" s="242" t="s">
        <v>614</v>
      </c>
      <c r="C26" s="36" t="s">
        <v>615</v>
      </c>
      <c r="D26" s="294" t="s">
        <v>616</v>
      </c>
      <c r="E26" s="41" t="s">
        <v>617</v>
      </c>
      <c r="F26" s="239">
        <v>439</v>
      </c>
      <c r="G26" s="195">
        <v>143</v>
      </c>
      <c r="H26" s="220"/>
      <c r="I26" s="220"/>
    </row>
    <row r="27" spans="2:9" x14ac:dyDescent="0.4">
      <c r="B27" s="11"/>
      <c r="C27" s="11"/>
      <c r="D27" s="11"/>
      <c r="E27" s="11"/>
      <c r="F27" s="11"/>
      <c r="G27" s="11"/>
      <c r="H27" s="11"/>
      <c r="I27" s="11"/>
    </row>
    <row r="28" spans="2:9" x14ac:dyDescent="0.4">
      <c r="B28" s="13" t="s">
        <v>618</v>
      </c>
      <c r="C28" s="11"/>
      <c r="D28" s="11"/>
      <c r="E28" s="11"/>
      <c r="F28" s="15"/>
      <c r="G28" s="16"/>
      <c r="H28" s="16"/>
      <c r="I28" s="17"/>
    </row>
    <row r="29" spans="2:9" x14ac:dyDescent="0.4">
      <c r="B29" s="19"/>
      <c r="C29" s="20" t="s">
        <v>14</v>
      </c>
      <c r="D29" s="21" t="s">
        <v>15</v>
      </c>
      <c r="E29" s="22" t="s">
        <v>16</v>
      </c>
      <c r="F29" s="22" t="s">
        <v>17</v>
      </c>
      <c r="G29" s="22" t="s">
        <v>18</v>
      </c>
      <c r="H29" s="22" t="s">
        <v>19</v>
      </c>
      <c r="I29" s="22" t="s">
        <v>20</v>
      </c>
    </row>
    <row r="30" spans="2:9" x14ac:dyDescent="0.4">
      <c r="B30" s="23" t="s">
        <v>619</v>
      </c>
      <c r="C30" s="23"/>
      <c r="D30" s="108">
        <f>D31+D32</f>
        <v>65</v>
      </c>
      <c r="E30" s="27">
        <v>132</v>
      </c>
      <c r="F30" s="209"/>
      <c r="G30" s="193">
        <v>48</v>
      </c>
      <c r="H30" s="211"/>
      <c r="I30" s="211"/>
    </row>
    <row r="31" spans="2:9" x14ac:dyDescent="0.4">
      <c r="B31" s="28" t="s">
        <v>590</v>
      </c>
      <c r="C31" s="33" t="s">
        <v>620</v>
      </c>
      <c r="D31" s="121">
        <v>41</v>
      </c>
      <c r="E31" s="200">
        <v>85</v>
      </c>
      <c r="F31" s="236"/>
      <c r="G31" s="200">
        <v>24</v>
      </c>
      <c r="H31" s="214"/>
      <c r="I31" s="214"/>
    </row>
    <row r="32" spans="2:9" x14ac:dyDescent="0.4">
      <c r="B32" s="28" t="s">
        <v>591</v>
      </c>
      <c r="C32" s="33" t="s">
        <v>620</v>
      </c>
      <c r="D32" s="121">
        <v>24</v>
      </c>
      <c r="E32" s="200">
        <v>47</v>
      </c>
      <c r="F32" s="236"/>
      <c r="G32" s="200">
        <v>24</v>
      </c>
      <c r="H32" s="214"/>
      <c r="I32" s="214"/>
    </row>
    <row r="33" spans="2:11" x14ac:dyDescent="0.4">
      <c r="B33" s="33" t="s">
        <v>621</v>
      </c>
      <c r="C33" s="33"/>
      <c r="D33" s="121"/>
      <c r="E33" s="200"/>
      <c r="F33" s="236"/>
      <c r="G33" s="200"/>
      <c r="H33" s="214"/>
      <c r="I33" s="214"/>
    </row>
    <row r="34" spans="2:11" x14ac:dyDescent="0.4">
      <c r="B34" s="28" t="s">
        <v>622</v>
      </c>
      <c r="C34" s="33" t="s">
        <v>620</v>
      </c>
      <c r="D34" s="121">
        <v>29</v>
      </c>
      <c r="E34" s="200">
        <v>49</v>
      </c>
      <c r="F34" s="236"/>
      <c r="G34" s="200">
        <v>7</v>
      </c>
      <c r="H34" s="214"/>
      <c r="I34" s="214"/>
    </row>
    <row r="35" spans="2:11" x14ac:dyDescent="0.4">
      <c r="B35" s="28" t="s">
        <v>623</v>
      </c>
      <c r="C35" s="33" t="s">
        <v>620</v>
      </c>
      <c r="D35" s="121">
        <v>24</v>
      </c>
      <c r="E35" s="200">
        <v>76</v>
      </c>
      <c r="F35" s="236"/>
      <c r="G35" s="200">
        <v>36</v>
      </c>
      <c r="H35" s="214"/>
      <c r="I35" s="214"/>
    </row>
    <row r="36" spans="2:11" x14ac:dyDescent="0.4">
      <c r="B36" s="28" t="s">
        <v>624</v>
      </c>
      <c r="C36" s="33" t="s">
        <v>620</v>
      </c>
      <c r="D36" s="121">
        <v>12</v>
      </c>
      <c r="E36" s="200">
        <v>7</v>
      </c>
      <c r="F36" s="236"/>
      <c r="G36" s="200">
        <v>5</v>
      </c>
      <c r="H36" s="214"/>
      <c r="I36" s="214"/>
      <c r="K36" s="287"/>
    </row>
    <row r="37" spans="2:11" x14ac:dyDescent="0.4">
      <c r="B37" s="33" t="s">
        <v>625</v>
      </c>
      <c r="C37" s="33"/>
      <c r="D37" s="33"/>
      <c r="E37" s="241"/>
      <c r="F37" s="213"/>
      <c r="G37" s="215"/>
      <c r="H37" s="214"/>
      <c r="I37" s="214"/>
    </row>
    <row r="38" spans="2:11" x14ac:dyDescent="0.4">
      <c r="B38" s="28" t="s">
        <v>572</v>
      </c>
      <c r="C38" s="33" t="s">
        <v>620</v>
      </c>
      <c r="D38" s="290">
        <f>D31/D30</f>
        <v>0.63076923076923075</v>
      </c>
      <c r="E38" s="167">
        <f>E31/E30</f>
        <v>0.64393939393939392</v>
      </c>
      <c r="F38" s="213"/>
      <c r="G38" s="215"/>
      <c r="H38" s="214"/>
      <c r="I38" s="214"/>
    </row>
    <row r="39" spans="2:11" x14ac:dyDescent="0.4">
      <c r="B39" s="28" t="s">
        <v>574</v>
      </c>
      <c r="C39" s="33" t="s">
        <v>620</v>
      </c>
      <c r="D39" s="290">
        <f>D32/D30</f>
        <v>0.36923076923076925</v>
      </c>
      <c r="E39" s="167">
        <f>E32/E30</f>
        <v>0.35606060606060608</v>
      </c>
      <c r="F39" s="213"/>
      <c r="G39" s="215"/>
      <c r="H39" s="214"/>
      <c r="I39" s="214"/>
    </row>
    <row r="40" spans="2:11" x14ac:dyDescent="0.4">
      <c r="B40" s="33" t="s">
        <v>625</v>
      </c>
      <c r="C40" s="33"/>
      <c r="D40" s="33"/>
      <c r="E40" s="241"/>
      <c r="F40" s="213"/>
      <c r="G40" s="215"/>
      <c r="H40" s="214"/>
      <c r="I40" s="214"/>
    </row>
    <row r="41" spans="2:11" x14ac:dyDescent="0.4">
      <c r="B41" s="28" t="s">
        <v>576</v>
      </c>
      <c r="C41" s="33" t="s">
        <v>620</v>
      </c>
      <c r="D41" s="285">
        <f>D34/D30</f>
        <v>0.44615384615384618</v>
      </c>
      <c r="E41" s="167">
        <f>E34/E30</f>
        <v>0.37121212121212122</v>
      </c>
      <c r="F41" s="213"/>
      <c r="G41" s="215"/>
      <c r="H41" s="214"/>
      <c r="I41" s="214"/>
    </row>
    <row r="42" spans="2:11" x14ac:dyDescent="0.4">
      <c r="B42" s="28" t="s">
        <v>577</v>
      </c>
      <c r="C42" s="33" t="s">
        <v>620</v>
      </c>
      <c r="D42" s="285">
        <f>D35/D30</f>
        <v>0.36923076923076925</v>
      </c>
      <c r="E42" s="167">
        <f>E35/E30</f>
        <v>0.5757575757575758</v>
      </c>
      <c r="F42" s="213"/>
      <c r="G42" s="215"/>
      <c r="H42" s="214"/>
      <c r="I42" s="214"/>
    </row>
    <row r="43" spans="2:11" x14ac:dyDescent="0.4">
      <c r="B43" s="127" t="s">
        <v>578</v>
      </c>
      <c r="C43" s="36" t="s">
        <v>620</v>
      </c>
      <c r="D43" s="276">
        <f>D36/D30</f>
        <v>0.18461538461538463</v>
      </c>
      <c r="E43" s="243">
        <f>E36/E30</f>
        <v>5.3030303030303032E-2</v>
      </c>
      <c r="F43" s="218"/>
      <c r="G43" s="219"/>
      <c r="H43" s="220"/>
      <c r="I43" s="220"/>
    </row>
    <row r="44" spans="2:11" x14ac:dyDescent="0.4">
      <c r="B44" s="11"/>
      <c r="C44" s="11"/>
      <c r="D44" s="11"/>
      <c r="E44" s="11"/>
      <c r="F44" s="11"/>
      <c r="G44" s="11"/>
      <c r="H44" s="11"/>
      <c r="I44" s="11"/>
    </row>
    <row r="45" spans="2:11" x14ac:dyDescent="0.4">
      <c r="B45" s="13" t="s">
        <v>626</v>
      </c>
      <c r="C45" s="11"/>
      <c r="D45" s="11"/>
      <c r="E45" s="11"/>
      <c r="F45" s="15"/>
      <c r="G45" s="16"/>
      <c r="H45" s="16"/>
      <c r="I45" s="17"/>
    </row>
    <row r="46" spans="2:11" x14ac:dyDescent="0.4">
      <c r="B46" s="19"/>
      <c r="C46" s="20" t="s">
        <v>14</v>
      </c>
      <c r="D46" s="21" t="s">
        <v>15</v>
      </c>
      <c r="E46" s="22" t="s">
        <v>16</v>
      </c>
      <c r="F46" s="22" t="s">
        <v>17</v>
      </c>
      <c r="G46" s="22" t="s">
        <v>18</v>
      </c>
      <c r="H46" s="22" t="s">
        <v>19</v>
      </c>
      <c r="I46" s="22" t="s">
        <v>20</v>
      </c>
    </row>
    <row r="47" spans="2:11" x14ac:dyDescent="0.4">
      <c r="B47" s="23" t="s">
        <v>627</v>
      </c>
      <c r="C47" s="23" t="s">
        <v>620</v>
      </c>
      <c r="D47" s="108">
        <f>D48+D49</f>
        <v>48</v>
      </c>
      <c r="E47" s="193">
        <v>58</v>
      </c>
      <c r="F47" s="234"/>
      <c r="G47" s="193">
        <v>41</v>
      </c>
      <c r="H47" s="235"/>
      <c r="I47" s="235"/>
    </row>
    <row r="48" spans="2:11" x14ac:dyDescent="0.4">
      <c r="B48" s="28" t="s">
        <v>590</v>
      </c>
      <c r="C48" s="33" t="s">
        <v>620</v>
      </c>
      <c r="D48" s="121">
        <v>25</v>
      </c>
      <c r="E48" s="200">
        <v>29</v>
      </c>
      <c r="F48" s="236"/>
      <c r="G48" s="200">
        <v>23</v>
      </c>
      <c r="H48" s="237"/>
      <c r="I48" s="237"/>
    </row>
    <row r="49" spans="2:9" x14ac:dyDescent="0.4">
      <c r="B49" s="28" t="s">
        <v>591</v>
      </c>
      <c r="C49" s="33" t="s">
        <v>620</v>
      </c>
      <c r="D49" s="121">
        <v>23</v>
      </c>
      <c r="E49" s="200">
        <v>29</v>
      </c>
      <c r="F49" s="236"/>
      <c r="G49" s="200">
        <v>18</v>
      </c>
      <c r="H49" s="237"/>
      <c r="I49" s="237"/>
    </row>
    <row r="50" spans="2:9" x14ac:dyDescent="0.4">
      <c r="B50" s="33" t="s">
        <v>628</v>
      </c>
      <c r="C50" s="33"/>
      <c r="D50" s="33"/>
      <c r="E50" s="200"/>
      <c r="F50" s="236"/>
      <c r="G50" s="200"/>
      <c r="H50" s="237"/>
      <c r="I50" s="237"/>
    </row>
    <row r="51" spans="2:9" x14ac:dyDescent="0.4">
      <c r="B51" s="28" t="s">
        <v>622</v>
      </c>
      <c r="C51" s="33" t="s">
        <v>620</v>
      </c>
      <c r="D51" s="121">
        <v>6</v>
      </c>
      <c r="E51" s="200">
        <v>14</v>
      </c>
      <c r="F51" s="236"/>
      <c r="G51" s="200">
        <v>10</v>
      </c>
      <c r="H51" s="237"/>
      <c r="I51" s="237"/>
    </row>
    <row r="52" spans="2:9" x14ac:dyDescent="0.4">
      <c r="B52" s="28" t="s">
        <v>623</v>
      </c>
      <c r="C52" s="33" t="s">
        <v>620</v>
      </c>
      <c r="D52" s="121">
        <v>35</v>
      </c>
      <c r="E52" s="200">
        <v>34</v>
      </c>
      <c r="F52" s="236"/>
      <c r="G52" s="200">
        <v>25</v>
      </c>
      <c r="H52" s="237"/>
      <c r="I52" s="237"/>
    </row>
    <row r="53" spans="2:9" x14ac:dyDescent="0.4">
      <c r="B53" s="28" t="s">
        <v>624</v>
      </c>
      <c r="C53" s="33" t="s">
        <v>620</v>
      </c>
      <c r="D53" s="121">
        <v>7</v>
      </c>
      <c r="E53" s="200">
        <v>10</v>
      </c>
      <c r="F53" s="236"/>
      <c r="G53" s="200">
        <v>6</v>
      </c>
      <c r="H53" s="237"/>
      <c r="I53" s="237"/>
    </row>
    <row r="54" spans="2:9" x14ac:dyDescent="0.4">
      <c r="B54" s="33" t="s">
        <v>629</v>
      </c>
      <c r="C54" s="33" t="s">
        <v>620</v>
      </c>
      <c r="D54" s="290">
        <v>0.22</v>
      </c>
      <c r="E54" s="244">
        <v>0.34</v>
      </c>
      <c r="F54" s="213">
        <v>0.2</v>
      </c>
      <c r="G54" s="215"/>
      <c r="H54" s="214"/>
      <c r="I54" s="214"/>
    </row>
    <row r="55" spans="2:9" x14ac:dyDescent="0.4">
      <c r="B55" s="28" t="s">
        <v>572</v>
      </c>
      <c r="C55" s="33" t="s">
        <v>620</v>
      </c>
      <c r="D55" s="293" t="s">
        <v>598</v>
      </c>
      <c r="E55" s="244" t="s">
        <v>598</v>
      </c>
      <c r="F55" s="213"/>
      <c r="G55" s="215"/>
      <c r="H55" s="214"/>
      <c r="I55" s="214"/>
    </row>
    <row r="56" spans="2:9" x14ac:dyDescent="0.4">
      <c r="B56" s="28" t="s">
        <v>574</v>
      </c>
      <c r="C56" s="33" t="s">
        <v>620</v>
      </c>
      <c r="D56" s="293" t="s">
        <v>598</v>
      </c>
      <c r="E56" s="244" t="s">
        <v>598</v>
      </c>
      <c r="F56" s="213"/>
      <c r="G56" s="215"/>
      <c r="H56" s="214"/>
      <c r="I56" s="214"/>
    </row>
    <row r="57" spans="2:9" x14ac:dyDescent="0.4">
      <c r="B57" s="33" t="s">
        <v>630</v>
      </c>
      <c r="C57" s="33"/>
      <c r="D57" s="159"/>
      <c r="E57" s="32"/>
      <c r="F57" s="213"/>
      <c r="G57" s="215"/>
      <c r="H57" s="214"/>
      <c r="I57" s="214"/>
    </row>
    <row r="58" spans="2:9" x14ac:dyDescent="0.4">
      <c r="B58" s="28" t="s">
        <v>576</v>
      </c>
      <c r="C58" s="33" t="s">
        <v>620</v>
      </c>
      <c r="D58" s="293" t="s">
        <v>598</v>
      </c>
      <c r="E58" s="244" t="s">
        <v>598</v>
      </c>
      <c r="F58" s="213"/>
      <c r="G58" s="215"/>
      <c r="H58" s="214"/>
      <c r="I58" s="214"/>
    </row>
    <row r="59" spans="2:9" x14ac:dyDescent="0.4">
      <c r="B59" s="28" t="s">
        <v>577</v>
      </c>
      <c r="C59" s="33" t="s">
        <v>620</v>
      </c>
      <c r="D59" s="293" t="s">
        <v>598</v>
      </c>
      <c r="E59" s="244" t="s">
        <v>598</v>
      </c>
      <c r="F59" s="213"/>
      <c r="G59" s="215"/>
      <c r="H59" s="214"/>
      <c r="I59" s="214"/>
    </row>
    <row r="60" spans="2:9" x14ac:dyDescent="0.4">
      <c r="B60" s="127" t="s">
        <v>578</v>
      </c>
      <c r="C60" s="36" t="s">
        <v>620</v>
      </c>
      <c r="D60" s="294" t="s">
        <v>598</v>
      </c>
      <c r="E60" s="245" t="s">
        <v>598</v>
      </c>
      <c r="F60" s="218"/>
      <c r="G60" s="219"/>
      <c r="H60" s="220"/>
      <c r="I60" s="220"/>
    </row>
    <row r="61" spans="2:9" x14ac:dyDescent="0.4">
      <c r="B61" s="11"/>
      <c r="C61" s="11"/>
      <c r="D61" s="11"/>
      <c r="E61" s="11"/>
      <c r="F61" s="11"/>
      <c r="G61" s="11"/>
      <c r="H61" s="11"/>
      <c r="I61" s="11"/>
    </row>
  </sheetData>
  <pageMargins left="0.7" right="0.7" top="0.75" bottom="0.75" header="0.3" footer="0.3"/>
  <pageSetup paperSize="9" scale="6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5A8C6-3D28-4067-9178-E016EF245009}">
  <sheetPr>
    <tabColor rgb="FFFFC000"/>
    <pageSetUpPr fitToPage="1"/>
  </sheetPr>
  <dimension ref="A2:I25"/>
  <sheetViews>
    <sheetView topLeftCell="A17" workbookViewId="0">
      <selection activeCell="D16" sqref="D16"/>
    </sheetView>
  </sheetViews>
  <sheetFormatPr defaultRowHeight="16.2" x14ac:dyDescent="0.4"/>
  <cols>
    <col min="1" max="1" width="2.81640625" customWidth="1"/>
    <col min="2" max="2" width="33.36328125" style="191" customWidth="1"/>
    <col min="3" max="9" width="11.08984375" style="191" customWidth="1"/>
  </cols>
  <sheetData>
    <row r="2" spans="1:9" x14ac:dyDescent="0.4">
      <c r="B2" s="9" t="s">
        <v>456</v>
      </c>
    </row>
    <row r="3" spans="1:9" x14ac:dyDescent="0.4">
      <c r="B3" s="11" t="s">
        <v>675</v>
      </c>
    </row>
    <row r="5" spans="1:9" x14ac:dyDescent="0.4">
      <c r="A5" s="12"/>
      <c r="B5" s="13" t="s">
        <v>631</v>
      </c>
      <c r="C5" s="11"/>
      <c r="D5" s="11"/>
      <c r="E5" s="11"/>
      <c r="F5" s="15"/>
      <c r="G5" s="16"/>
      <c r="H5" s="16"/>
      <c r="I5" s="17"/>
    </row>
    <row r="6" spans="1:9" x14ac:dyDescent="0.4">
      <c r="A6" s="12"/>
      <c r="B6" s="19"/>
      <c r="C6" s="20" t="s">
        <v>14</v>
      </c>
      <c r="D6" s="21" t="s">
        <v>15</v>
      </c>
      <c r="E6" s="22" t="s">
        <v>16</v>
      </c>
      <c r="F6" s="22" t="s">
        <v>17</v>
      </c>
      <c r="G6" s="22" t="s">
        <v>18</v>
      </c>
      <c r="H6" s="22" t="s">
        <v>19</v>
      </c>
      <c r="I6" s="22" t="s">
        <v>20</v>
      </c>
    </row>
    <row r="7" spans="1:9" ht="27.6" x14ac:dyDescent="0.4">
      <c r="A7" s="12"/>
      <c r="B7" s="70" t="s">
        <v>632</v>
      </c>
      <c r="C7" s="24" t="s">
        <v>93</v>
      </c>
      <c r="D7" s="255">
        <v>0</v>
      </c>
      <c r="E7" s="27">
        <v>0</v>
      </c>
      <c r="F7" s="256">
        <v>0</v>
      </c>
      <c r="G7" s="257">
        <v>0</v>
      </c>
      <c r="H7" s="27"/>
      <c r="I7" s="27"/>
    </row>
    <row r="8" spans="1:9" x14ac:dyDescent="0.4">
      <c r="A8" s="12"/>
      <c r="B8" s="33" t="s">
        <v>633</v>
      </c>
      <c r="C8" s="29"/>
      <c r="D8" s="29"/>
      <c r="E8" s="241"/>
      <c r="F8" s="125"/>
      <c r="G8" s="32"/>
      <c r="H8" s="32"/>
      <c r="I8" s="32"/>
    </row>
    <row r="9" spans="1:9" x14ac:dyDescent="0.4">
      <c r="A9" s="12"/>
      <c r="B9" s="28" t="s">
        <v>634</v>
      </c>
      <c r="C9" s="29" t="s">
        <v>96</v>
      </c>
      <c r="D9" s="30">
        <v>0</v>
      </c>
      <c r="E9" s="32">
        <v>0</v>
      </c>
      <c r="F9" s="199">
        <v>0</v>
      </c>
      <c r="G9" s="199">
        <v>0</v>
      </c>
      <c r="H9" s="32"/>
      <c r="I9" s="32"/>
    </row>
    <row r="10" spans="1:9" x14ac:dyDescent="0.4">
      <c r="A10" s="12"/>
      <c r="B10" s="28" t="s">
        <v>635</v>
      </c>
      <c r="C10" s="29" t="s">
        <v>96</v>
      </c>
      <c r="D10" s="30">
        <v>0</v>
      </c>
      <c r="E10" s="32">
        <v>0</v>
      </c>
      <c r="F10" s="258">
        <v>0</v>
      </c>
      <c r="G10" s="258">
        <v>0</v>
      </c>
      <c r="H10" s="32"/>
      <c r="I10" s="32"/>
    </row>
    <row r="11" spans="1:9" ht="55.2" x14ac:dyDescent="0.4">
      <c r="B11" s="117" t="s">
        <v>636</v>
      </c>
      <c r="C11" s="37" t="s">
        <v>637</v>
      </c>
      <c r="D11" s="38">
        <v>4</v>
      </c>
      <c r="E11" s="41">
        <v>4</v>
      </c>
      <c r="F11" s="131"/>
      <c r="G11" s="40"/>
      <c r="H11" s="41"/>
      <c r="I11" s="41"/>
    </row>
    <row r="12" spans="1:9" x14ac:dyDescent="0.4">
      <c r="B12" s="11"/>
      <c r="C12" s="11"/>
      <c r="D12" s="11"/>
      <c r="E12" s="11"/>
      <c r="F12" s="11"/>
      <c r="G12" s="11"/>
      <c r="H12" s="11"/>
      <c r="I12" s="11"/>
    </row>
    <row r="13" spans="1:9" x14ac:dyDescent="0.4">
      <c r="B13" s="13" t="s">
        <v>638</v>
      </c>
      <c r="C13" s="11"/>
      <c r="D13" s="11"/>
      <c r="E13" s="11"/>
      <c r="F13" s="15"/>
      <c r="G13" s="16"/>
      <c r="H13" s="16"/>
      <c r="I13" s="17"/>
    </row>
    <row r="14" spans="1:9" x14ac:dyDescent="0.4">
      <c r="B14" s="19"/>
      <c r="C14" s="20" t="s">
        <v>14</v>
      </c>
      <c r="D14" s="21" t="s">
        <v>15</v>
      </c>
      <c r="E14" s="22" t="s">
        <v>16</v>
      </c>
      <c r="F14" s="22" t="s">
        <v>17</v>
      </c>
      <c r="G14" s="22" t="s">
        <v>18</v>
      </c>
      <c r="H14" s="22" t="s">
        <v>19</v>
      </c>
      <c r="I14" s="22" t="s">
        <v>20</v>
      </c>
    </row>
    <row r="15" spans="1:9" ht="27.6" x14ac:dyDescent="0.4">
      <c r="B15" s="70" t="s">
        <v>639</v>
      </c>
      <c r="C15" s="259"/>
      <c r="D15" s="260">
        <v>6.78</v>
      </c>
      <c r="E15" s="250">
        <f>819/210</f>
        <v>3.9</v>
      </c>
      <c r="F15" s="209"/>
      <c r="G15" s="210"/>
      <c r="H15" s="211"/>
      <c r="I15" s="211"/>
    </row>
    <row r="16" spans="1:9" ht="27.6" x14ac:dyDescent="0.4">
      <c r="B16" s="28" t="s">
        <v>640</v>
      </c>
      <c r="C16" s="72" t="s">
        <v>641</v>
      </c>
      <c r="D16" s="164">
        <v>6.52</v>
      </c>
      <c r="E16" s="247">
        <f>553/'[1]Employment profile'!E8</f>
        <v>4.0364963503649633</v>
      </c>
      <c r="F16" s="213"/>
      <c r="G16" s="215"/>
      <c r="H16" s="214"/>
      <c r="I16" s="214"/>
    </row>
    <row r="17" spans="1:9" ht="27.6" x14ac:dyDescent="0.4">
      <c r="B17" s="28" t="s">
        <v>642</v>
      </c>
      <c r="C17" s="72" t="s">
        <v>641</v>
      </c>
      <c r="D17" s="164">
        <v>7.28</v>
      </c>
      <c r="E17" s="247">
        <f>266/'[1]Employment profile'!E9</f>
        <v>3.6438356164383561</v>
      </c>
      <c r="F17" s="213"/>
      <c r="G17" s="215"/>
      <c r="H17" s="214"/>
      <c r="I17" s="214"/>
    </row>
    <row r="18" spans="1:9" ht="27.6" x14ac:dyDescent="0.4">
      <c r="B18" s="72" t="s">
        <v>643</v>
      </c>
      <c r="C18" s="33"/>
      <c r="D18" s="33"/>
      <c r="E18" s="252"/>
      <c r="F18" s="213"/>
      <c r="G18" s="215"/>
      <c r="H18" s="214"/>
      <c r="I18" s="214"/>
    </row>
    <row r="19" spans="1:9" ht="27.6" x14ac:dyDescent="0.4">
      <c r="B19" s="28" t="s">
        <v>644</v>
      </c>
      <c r="C19" s="72" t="s">
        <v>641</v>
      </c>
      <c r="D19" s="317" t="s">
        <v>598</v>
      </c>
      <c r="E19" s="247">
        <f>48/7</f>
        <v>6.8571428571428568</v>
      </c>
      <c r="F19" s="213"/>
      <c r="G19" s="215"/>
      <c r="H19" s="214"/>
      <c r="I19" s="214"/>
    </row>
    <row r="20" spans="1:9" ht="27.6" x14ac:dyDescent="0.4">
      <c r="B20" s="28" t="s">
        <v>645</v>
      </c>
      <c r="C20" s="72" t="s">
        <v>641</v>
      </c>
      <c r="D20" s="164">
        <v>11.8</v>
      </c>
      <c r="E20" s="247">
        <f>40/12</f>
        <v>3.3333333333333335</v>
      </c>
      <c r="F20" s="213"/>
      <c r="G20" s="215"/>
      <c r="H20" s="214"/>
      <c r="I20" s="214"/>
    </row>
    <row r="21" spans="1:9" ht="27.6" x14ac:dyDescent="0.4">
      <c r="B21" s="127" t="s">
        <v>646</v>
      </c>
      <c r="C21" s="117" t="s">
        <v>641</v>
      </c>
      <c r="D21" s="118">
        <v>12.48</v>
      </c>
      <c r="E21" s="249">
        <f>731/191</f>
        <v>3.8272251308900525</v>
      </c>
      <c r="F21" s="218"/>
      <c r="G21" s="219"/>
      <c r="H21" s="220"/>
      <c r="I21" s="220"/>
    </row>
    <row r="22" spans="1:9" x14ac:dyDescent="0.4">
      <c r="B22" s="11"/>
      <c r="C22" s="11"/>
      <c r="D22" s="11"/>
      <c r="E22" s="11"/>
      <c r="F22" s="11"/>
      <c r="G22" s="11"/>
      <c r="H22" s="11"/>
      <c r="I22" s="11"/>
    </row>
    <row r="23" spans="1:9" x14ac:dyDescent="0.4">
      <c r="A23" s="12"/>
      <c r="B23" s="13" t="s">
        <v>647</v>
      </c>
      <c r="C23" s="11"/>
      <c r="D23" s="11"/>
      <c r="E23" s="11"/>
      <c r="F23" s="15"/>
      <c r="G23" s="16"/>
      <c r="H23" s="16"/>
      <c r="I23" s="17"/>
    </row>
    <row r="24" spans="1:9" x14ac:dyDescent="0.4">
      <c r="A24" s="12"/>
      <c r="B24" s="19"/>
      <c r="C24" s="20" t="s">
        <v>14</v>
      </c>
      <c r="D24" s="21" t="s">
        <v>15</v>
      </c>
      <c r="E24" s="22" t="s">
        <v>16</v>
      </c>
      <c r="F24" s="22" t="s">
        <v>17</v>
      </c>
      <c r="G24" s="22" t="s">
        <v>18</v>
      </c>
      <c r="H24" s="22" t="s">
        <v>19</v>
      </c>
      <c r="I24" s="22" t="s">
        <v>20</v>
      </c>
    </row>
    <row r="25" spans="1:9" x14ac:dyDescent="0.4">
      <c r="A25" s="12"/>
      <c r="B25" s="62" t="s">
        <v>648</v>
      </c>
      <c r="C25" s="62" t="s">
        <v>649</v>
      </c>
      <c r="D25" s="148">
        <v>1</v>
      </c>
      <c r="E25" s="62">
        <v>0</v>
      </c>
      <c r="F25" s="205"/>
      <c r="G25" s="206"/>
      <c r="H25" s="207"/>
      <c r="I25" s="207"/>
    </row>
  </sheetData>
  <pageMargins left="0.7" right="0.7" top="0.75" bottom="0.75" header="0.3" footer="0.3"/>
  <pageSetup paperSize="9" scale="6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839A4-C2C5-4B8C-849A-7606B575C6D0}">
  <sheetPr>
    <tabColor rgb="FF00B0F0"/>
    <pageSetUpPr fitToPage="1"/>
  </sheetPr>
  <dimension ref="A1:I37"/>
  <sheetViews>
    <sheetView topLeftCell="A18" workbookViewId="0">
      <selection activeCell="D16" sqref="D16"/>
    </sheetView>
  </sheetViews>
  <sheetFormatPr defaultRowHeight="16.2" x14ac:dyDescent="0.4"/>
  <cols>
    <col min="1" max="1" width="2.81640625" customWidth="1"/>
    <col min="2" max="2" width="33.36328125" customWidth="1"/>
    <col min="3" max="9" width="11.08984375" customWidth="1"/>
  </cols>
  <sheetData>
    <row r="1" spans="2:9" x14ac:dyDescent="0.4">
      <c r="B1" s="10"/>
      <c r="C1" s="10"/>
      <c r="D1" s="10"/>
      <c r="E1" s="10"/>
      <c r="F1" s="10"/>
      <c r="G1" s="10"/>
      <c r="H1" s="10"/>
      <c r="I1" s="10"/>
    </row>
    <row r="2" spans="2:9" x14ac:dyDescent="0.4">
      <c r="B2" s="9" t="s">
        <v>456</v>
      </c>
      <c r="C2" s="10"/>
      <c r="D2" s="10"/>
      <c r="E2" s="10"/>
      <c r="F2" s="10"/>
      <c r="G2" s="10"/>
      <c r="H2" s="10"/>
      <c r="I2" s="10"/>
    </row>
    <row r="3" spans="2:9" x14ac:dyDescent="0.4">
      <c r="B3" s="11" t="s">
        <v>675</v>
      </c>
      <c r="C3" s="10"/>
      <c r="D3" s="10"/>
      <c r="E3" s="10"/>
      <c r="F3" s="10"/>
      <c r="G3" s="10"/>
      <c r="H3" s="10"/>
      <c r="I3" s="10"/>
    </row>
    <row r="4" spans="2:9" x14ac:dyDescent="0.4">
      <c r="B4" s="10"/>
      <c r="C4" s="10"/>
      <c r="D4" s="10"/>
      <c r="E4" s="10"/>
      <c r="F4" s="10"/>
      <c r="G4" s="10"/>
      <c r="H4" s="10"/>
      <c r="I4" s="10"/>
    </row>
    <row r="5" spans="2:9" x14ac:dyDescent="0.4">
      <c r="B5" s="13" t="s">
        <v>650</v>
      </c>
      <c r="C5" s="11"/>
      <c r="D5" s="11"/>
      <c r="E5" s="11"/>
      <c r="F5" s="15"/>
      <c r="G5" s="16"/>
      <c r="H5" s="16"/>
      <c r="I5" s="17"/>
    </row>
    <row r="6" spans="2:9" x14ac:dyDescent="0.4">
      <c r="B6" s="19"/>
      <c r="C6" s="20" t="s">
        <v>14</v>
      </c>
      <c r="D6" s="21" t="s">
        <v>15</v>
      </c>
      <c r="E6" s="22" t="s">
        <v>16</v>
      </c>
      <c r="F6" s="22" t="s">
        <v>17</v>
      </c>
      <c r="G6" s="22" t="s">
        <v>18</v>
      </c>
      <c r="H6" s="22" t="s">
        <v>19</v>
      </c>
      <c r="I6" s="22" t="s">
        <v>20</v>
      </c>
    </row>
    <row r="7" spans="2:9" ht="27.6" x14ac:dyDescent="0.4">
      <c r="B7" s="70" t="s">
        <v>651</v>
      </c>
      <c r="C7" s="23" t="s">
        <v>652</v>
      </c>
      <c r="D7" s="23"/>
      <c r="E7" s="25"/>
      <c r="F7" s="209"/>
      <c r="G7" s="210"/>
      <c r="H7" s="211"/>
      <c r="I7" s="211"/>
    </row>
    <row r="8" spans="2:9" x14ac:dyDescent="0.4">
      <c r="B8" s="28" t="s">
        <v>653</v>
      </c>
      <c r="C8" s="33" t="s">
        <v>652</v>
      </c>
      <c r="D8" s="121">
        <v>0</v>
      </c>
      <c r="E8" s="32">
        <v>0</v>
      </c>
      <c r="F8" s="213"/>
      <c r="G8" s="215"/>
      <c r="H8" s="214"/>
      <c r="I8" s="214"/>
    </row>
    <row r="9" spans="2:9" ht="27.6" x14ac:dyDescent="0.4">
      <c r="B9" s="130" t="s">
        <v>654</v>
      </c>
      <c r="C9" s="33" t="s">
        <v>652</v>
      </c>
      <c r="D9" s="121">
        <v>0</v>
      </c>
      <c r="E9" s="32">
        <v>0</v>
      </c>
      <c r="F9" s="213"/>
      <c r="G9" s="215"/>
      <c r="H9" s="214"/>
      <c r="I9" s="214"/>
    </row>
    <row r="10" spans="2:9" x14ac:dyDescent="0.4">
      <c r="B10" s="130"/>
      <c r="C10" s="33"/>
      <c r="D10" s="33"/>
      <c r="E10" s="214"/>
      <c r="F10" s="213"/>
      <c r="G10" s="215"/>
      <c r="H10" s="214"/>
      <c r="I10" s="214"/>
    </row>
    <row r="11" spans="2:9" ht="41.4" x14ac:dyDescent="0.4">
      <c r="B11" s="72" t="s">
        <v>655</v>
      </c>
      <c r="C11" s="33" t="s">
        <v>652</v>
      </c>
      <c r="D11" s="33"/>
      <c r="E11" s="214"/>
      <c r="F11" s="213"/>
      <c r="G11" s="215"/>
      <c r="H11" s="214"/>
      <c r="I11" s="214"/>
    </row>
    <row r="12" spans="2:9" ht="41.4" x14ac:dyDescent="0.4">
      <c r="B12" s="130" t="s">
        <v>656</v>
      </c>
      <c r="C12" s="33" t="s">
        <v>652</v>
      </c>
      <c r="D12" s="121">
        <v>0</v>
      </c>
      <c r="E12" s="32">
        <v>0</v>
      </c>
      <c r="F12" s="213"/>
      <c r="G12" s="215"/>
      <c r="H12" s="214"/>
      <c r="I12" s="214"/>
    </row>
    <row r="13" spans="2:9" ht="41.4" x14ac:dyDescent="0.4">
      <c r="B13" s="130" t="s">
        <v>657</v>
      </c>
      <c r="C13" s="33" t="s">
        <v>652</v>
      </c>
      <c r="D13" s="121">
        <v>0</v>
      </c>
      <c r="E13" s="32">
        <v>0</v>
      </c>
      <c r="F13" s="213"/>
      <c r="G13" s="215"/>
      <c r="H13" s="214"/>
      <c r="I13" s="214"/>
    </row>
    <row r="14" spans="2:9" x14ac:dyDescent="0.4">
      <c r="B14" s="138"/>
      <c r="C14" s="33"/>
      <c r="D14" s="33"/>
      <c r="E14" s="214"/>
      <c r="F14" s="213"/>
      <c r="G14" s="215"/>
      <c r="H14" s="214"/>
      <c r="I14" s="214"/>
    </row>
    <row r="15" spans="2:9" ht="41.4" x14ac:dyDescent="0.4">
      <c r="B15" s="72" t="s">
        <v>658</v>
      </c>
      <c r="C15" s="33" t="s">
        <v>652</v>
      </c>
      <c r="D15" s="33"/>
      <c r="E15" s="214"/>
      <c r="F15" s="213"/>
      <c r="G15" s="215"/>
      <c r="H15" s="214"/>
      <c r="I15" s="214"/>
    </row>
    <row r="16" spans="2:9" ht="41.4" x14ac:dyDescent="0.4">
      <c r="B16" s="130" t="s">
        <v>659</v>
      </c>
      <c r="C16" s="33" t="s">
        <v>652</v>
      </c>
      <c r="D16" s="121">
        <v>0</v>
      </c>
      <c r="E16" s="32">
        <v>0</v>
      </c>
      <c r="F16" s="213"/>
      <c r="G16" s="215"/>
      <c r="H16" s="214"/>
      <c r="I16" s="214"/>
    </row>
    <row r="17" spans="1:9" ht="41.4" x14ac:dyDescent="0.4">
      <c r="B17" s="139" t="s">
        <v>660</v>
      </c>
      <c r="C17" s="36" t="s">
        <v>652</v>
      </c>
      <c r="D17" s="128">
        <v>0</v>
      </c>
      <c r="E17" s="41">
        <v>0</v>
      </c>
      <c r="F17" s="218"/>
      <c r="G17" s="219"/>
      <c r="H17" s="220"/>
      <c r="I17" s="220"/>
    </row>
    <row r="18" spans="1:9" x14ac:dyDescent="0.4">
      <c r="B18" s="161"/>
      <c r="C18" s="161"/>
      <c r="D18" s="161"/>
      <c r="E18" s="161"/>
      <c r="F18" s="161"/>
      <c r="G18" s="161"/>
      <c r="H18" s="161"/>
      <c r="I18" s="161"/>
    </row>
    <row r="19" spans="1:9" x14ac:dyDescent="0.4">
      <c r="A19" s="12"/>
      <c r="B19" s="13" t="s">
        <v>661</v>
      </c>
      <c r="C19" s="11"/>
      <c r="D19" s="11"/>
      <c r="E19" s="11"/>
      <c r="F19" s="15"/>
      <c r="G19" s="16"/>
      <c r="H19" s="16"/>
      <c r="I19" s="17"/>
    </row>
    <row r="20" spans="1:9" x14ac:dyDescent="0.4">
      <c r="A20" s="12"/>
      <c r="B20" s="19"/>
      <c r="C20" s="20" t="s">
        <v>14</v>
      </c>
      <c r="D20" s="21" t="s">
        <v>15</v>
      </c>
      <c r="E20" s="22" t="s">
        <v>16</v>
      </c>
      <c r="F20" s="22" t="s">
        <v>17</v>
      </c>
      <c r="G20" s="22" t="s">
        <v>18</v>
      </c>
      <c r="H20" s="22" t="s">
        <v>19</v>
      </c>
      <c r="I20" s="22" t="s">
        <v>20</v>
      </c>
    </row>
    <row r="21" spans="1:9" ht="41.4" x14ac:dyDescent="0.4">
      <c r="A21" s="12"/>
      <c r="B21" s="261" t="s">
        <v>662</v>
      </c>
      <c r="C21" s="262" t="s">
        <v>105</v>
      </c>
      <c r="D21" s="272" t="s">
        <v>663</v>
      </c>
      <c r="E21" s="143" t="s">
        <v>663</v>
      </c>
      <c r="F21" s="263" t="s">
        <v>663</v>
      </c>
      <c r="G21" s="263" t="s">
        <v>663</v>
      </c>
      <c r="H21" s="143"/>
      <c r="I21" s="143"/>
    </row>
    <row r="22" spans="1:9" x14ac:dyDescent="0.4">
      <c r="B22" s="11"/>
      <c r="C22" s="11"/>
      <c r="D22" s="11"/>
      <c r="E22" s="11"/>
      <c r="F22" s="11"/>
      <c r="G22" s="11"/>
      <c r="H22" s="11"/>
      <c r="I22" s="11"/>
    </row>
    <row r="23" spans="1:9" x14ac:dyDescent="0.4">
      <c r="A23" s="12"/>
      <c r="B23" s="13" t="s">
        <v>664</v>
      </c>
      <c r="C23" s="11"/>
      <c r="D23" s="11"/>
      <c r="E23" s="11"/>
      <c r="F23" s="15"/>
      <c r="G23" s="16"/>
      <c r="H23" s="16"/>
      <c r="I23" s="17"/>
    </row>
    <row r="24" spans="1:9" x14ac:dyDescent="0.4">
      <c r="A24" s="12"/>
      <c r="B24" s="19"/>
      <c r="C24" s="20" t="s">
        <v>14</v>
      </c>
      <c r="D24" s="21" t="s">
        <v>15</v>
      </c>
      <c r="E24" s="22" t="s">
        <v>16</v>
      </c>
      <c r="F24" s="22" t="s">
        <v>17</v>
      </c>
      <c r="G24" s="22" t="s">
        <v>18</v>
      </c>
      <c r="H24" s="22" t="s">
        <v>19</v>
      </c>
      <c r="I24" s="22" t="s">
        <v>20</v>
      </c>
    </row>
    <row r="25" spans="1:9" x14ac:dyDescent="0.4">
      <c r="A25" s="12"/>
      <c r="B25" s="23" t="s">
        <v>665</v>
      </c>
      <c r="C25" s="23"/>
      <c r="D25" s="23"/>
      <c r="E25" s="25"/>
      <c r="F25" s="168"/>
      <c r="G25" s="27"/>
      <c r="H25" s="27"/>
      <c r="I25" s="27"/>
    </row>
    <row r="26" spans="1:9" x14ac:dyDescent="0.4">
      <c r="A26" s="12"/>
      <c r="B26" s="28" t="s">
        <v>371</v>
      </c>
      <c r="C26" s="144" t="s">
        <v>79</v>
      </c>
      <c r="D26" s="273">
        <v>0</v>
      </c>
      <c r="E26" s="122">
        <v>0</v>
      </c>
      <c r="F26" s="123">
        <v>0</v>
      </c>
      <c r="G26" s="123">
        <v>0</v>
      </c>
      <c r="H26" s="32"/>
      <c r="I26" s="32"/>
    </row>
    <row r="27" spans="1:9" x14ac:dyDescent="0.4">
      <c r="A27" s="12"/>
      <c r="B27" s="127" t="s">
        <v>372</v>
      </c>
      <c r="C27" s="194" t="s">
        <v>79</v>
      </c>
      <c r="D27" s="274">
        <v>0</v>
      </c>
      <c r="E27" s="40">
        <v>0</v>
      </c>
      <c r="F27" s="40">
        <v>0</v>
      </c>
      <c r="G27" s="40">
        <v>0</v>
      </c>
      <c r="H27" s="41"/>
      <c r="I27" s="41"/>
    </row>
    <row r="28" spans="1:9" x14ac:dyDescent="0.4">
      <c r="A28" s="12"/>
      <c r="B28" s="42"/>
      <c r="C28" s="43"/>
      <c r="D28" s="43"/>
      <c r="E28" s="43"/>
      <c r="F28" s="43"/>
      <c r="G28" s="43"/>
      <c r="H28" s="43"/>
      <c r="I28" s="44"/>
    </row>
    <row r="29" spans="1:9" x14ac:dyDescent="0.4">
      <c r="A29" s="12"/>
      <c r="B29" s="13" t="s">
        <v>666</v>
      </c>
      <c r="C29" s="11"/>
      <c r="D29" s="11"/>
      <c r="E29" s="11"/>
      <c r="F29" s="15"/>
      <c r="G29" s="16"/>
      <c r="H29" s="16"/>
      <c r="I29" s="17"/>
    </row>
    <row r="30" spans="1:9" x14ac:dyDescent="0.4">
      <c r="A30" s="12"/>
      <c r="B30" s="19"/>
      <c r="C30" s="20" t="s">
        <v>14</v>
      </c>
      <c r="D30" s="21" t="s">
        <v>15</v>
      </c>
      <c r="E30" s="22" t="s">
        <v>16</v>
      </c>
      <c r="F30" s="22" t="s">
        <v>17</v>
      </c>
      <c r="G30" s="22" t="s">
        <v>18</v>
      </c>
      <c r="H30" s="22" t="s">
        <v>19</v>
      </c>
      <c r="I30" s="22" t="s">
        <v>20</v>
      </c>
    </row>
    <row r="31" spans="1:9" ht="27.6" x14ac:dyDescent="0.4">
      <c r="A31" s="12"/>
      <c r="B31" s="154" t="s">
        <v>667</v>
      </c>
      <c r="C31" s="264" t="s">
        <v>668</v>
      </c>
      <c r="D31" s="338">
        <f>2/124</f>
        <v>1.6129032258064516E-2</v>
      </c>
      <c r="E31" s="122">
        <v>0</v>
      </c>
      <c r="F31" s="265"/>
      <c r="G31" s="265"/>
      <c r="H31" s="265"/>
      <c r="I31" s="265"/>
    </row>
    <row r="32" spans="1:9" x14ac:dyDescent="0.4">
      <c r="A32" s="12"/>
      <c r="B32" s="266"/>
      <c r="C32" s="267"/>
      <c r="D32" s="267"/>
      <c r="E32" s="159"/>
      <c r="F32" s="159"/>
      <c r="G32" s="159"/>
      <c r="H32" s="159"/>
      <c r="I32" s="159"/>
    </row>
    <row r="33" spans="1:9" ht="27.6" x14ac:dyDescent="0.4">
      <c r="A33" s="12"/>
      <c r="B33" s="72" t="s">
        <v>669</v>
      </c>
      <c r="C33" s="144" t="s">
        <v>670</v>
      </c>
      <c r="D33" s="317" t="s">
        <v>672</v>
      </c>
      <c r="E33" s="32">
        <v>283</v>
      </c>
      <c r="F33" s="125"/>
      <c r="G33" s="32"/>
      <c r="H33" s="32"/>
      <c r="I33" s="32"/>
    </row>
    <row r="34" spans="1:9" ht="27.6" x14ac:dyDescent="0.4">
      <c r="A34" s="12"/>
      <c r="B34" s="155" t="s">
        <v>671</v>
      </c>
      <c r="C34" s="144" t="s">
        <v>670</v>
      </c>
      <c r="D34" s="317" t="s">
        <v>672</v>
      </c>
      <c r="E34" s="122" t="s">
        <v>672</v>
      </c>
      <c r="F34" s="123"/>
      <c r="G34" s="123"/>
      <c r="H34" s="32"/>
      <c r="I34" s="32"/>
    </row>
    <row r="35" spans="1:9" ht="55.2" x14ac:dyDescent="0.4">
      <c r="A35" s="12"/>
      <c r="B35" s="155" t="s">
        <v>673</v>
      </c>
      <c r="C35" s="144" t="s">
        <v>670</v>
      </c>
      <c r="D35" s="317" t="s">
        <v>672</v>
      </c>
      <c r="E35" s="122" t="s">
        <v>672</v>
      </c>
      <c r="F35" s="122"/>
      <c r="G35" s="122"/>
      <c r="H35" s="32"/>
      <c r="I35" s="32"/>
    </row>
    <row r="36" spans="1:9" ht="55.2" x14ac:dyDescent="0.4">
      <c r="A36" s="12"/>
      <c r="B36" s="268" t="s">
        <v>674</v>
      </c>
      <c r="C36" s="194" t="s">
        <v>670</v>
      </c>
      <c r="D36" s="298" t="s">
        <v>672</v>
      </c>
      <c r="E36" s="269" t="s">
        <v>672</v>
      </c>
      <c r="F36" s="270"/>
      <c r="G36" s="270"/>
      <c r="H36" s="270"/>
      <c r="I36" s="271"/>
    </row>
    <row r="37" spans="1:9" x14ac:dyDescent="0.4">
      <c r="A37" s="12"/>
      <c r="B37" s="42"/>
      <c r="C37" s="43"/>
      <c r="D37" s="43"/>
      <c r="E37" s="43"/>
      <c r="F37" s="43"/>
      <c r="G37" s="43"/>
      <c r="H37" s="43"/>
      <c r="I37" s="44"/>
    </row>
  </sheetData>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73A7D-D0EC-4FEE-A4DC-459BB67C73D5}">
  <sheetPr>
    <tabColor theme="1" tint="0.249977111117893"/>
    <pageSetUpPr fitToPage="1"/>
  </sheetPr>
  <dimension ref="A2:I13"/>
  <sheetViews>
    <sheetView workbookViewId="0">
      <selection activeCell="D16" sqref="D16"/>
    </sheetView>
  </sheetViews>
  <sheetFormatPr defaultRowHeight="16.2" x14ac:dyDescent="0.4"/>
  <cols>
    <col min="1" max="1" width="2.81640625" customWidth="1"/>
    <col min="2" max="2" width="33.36328125" style="10" customWidth="1"/>
    <col min="3" max="9" width="11.08984375" style="10" customWidth="1"/>
  </cols>
  <sheetData>
    <row r="2" spans="1:9" x14ac:dyDescent="0.4">
      <c r="B2" s="9" t="s">
        <v>456</v>
      </c>
    </row>
    <row r="3" spans="1:9" x14ac:dyDescent="0.4">
      <c r="B3" s="11" t="s">
        <v>675</v>
      </c>
    </row>
    <row r="5" spans="1:9" x14ac:dyDescent="0.4">
      <c r="A5" s="12"/>
      <c r="B5" s="13" t="s">
        <v>13</v>
      </c>
      <c r="C5" s="14"/>
      <c r="D5" s="14"/>
      <c r="E5" s="14"/>
      <c r="F5" s="15"/>
      <c r="G5" s="16"/>
      <c r="H5" s="16"/>
      <c r="I5" s="17"/>
    </row>
    <row r="6" spans="1:9" x14ac:dyDescent="0.4">
      <c r="A6" s="12"/>
      <c r="B6" s="19"/>
      <c r="C6" s="20" t="s">
        <v>14</v>
      </c>
      <c r="D6" s="21" t="s">
        <v>15</v>
      </c>
      <c r="E6" s="22" t="s">
        <v>16</v>
      </c>
      <c r="F6" s="22" t="s">
        <v>17</v>
      </c>
      <c r="G6" s="22" t="s">
        <v>18</v>
      </c>
      <c r="H6" s="22" t="s">
        <v>19</v>
      </c>
      <c r="I6" s="22" t="s">
        <v>20</v>
      </c>
    </row>
    <row r="7" spans="1:9" x14ac:dyDescent="0.4">
      <c r="A7" s="12"/>
      <c r="B7" s="23" t="s">
        <v>21</v>
      </c>
      <c r="C7" s="24"/>
      <c r="D7" s="24"/>
      <c r="E7" s="25"/>
      <c r="F7" s="26"/>
      <c r="G7" s="27"/>
      <c r="H7" s="27"/>
      <c r="I7" s="27"/>
    </row>
    <row r="8" spans="1:9" x14ac:dyDescent="0.4">
      <c r="A8" s="12"/>
      <c r="B8" s="28" t="s">
        <v>22</v>
      </c>
      <c r="C8" s="29" t="s">
        <v>23</v>
      </c>
      <c r="D8" s="326">
        <v>1053731</v>
      </c>
      <c r="E8" s="31">
        <v>754076.1232113525</v>
      </c>
      <c r="F8" s="31">
        <v>58164</v>
      </c>
      <c r="G8" s="32">
        <v>0</v>
      </c>
      <c r="H8" s="32"/>
      <c r="I8" s="32"/>
    </row>
    <row r="9" spans="1:9" x14ac:dyDescent="0.4">
      <c r="A9" s="12"/>
      <c r="B9" s="28" t="s">
        <v>24</v>
      </c>
      <c r="C9" s="29" t="s">
        <v>23</v>
      </c>
      <c r="D9" s="327" t="s">
        <v>25</v>
      </c>
      <c r="E9" s="32" t="s">
        <v>678</v>
      </c>
      <c r="F9" s="31">
        <v>0</v>
      </c>
      <c r="G9" s="32">
        <v>0</v>
      </c>
      <c r="H9" s="32"/>
      <c r="I9" s="32"/>
    </row>
    <row r="10" spans="1:9" x14ac:dyDescent="0.4">
      <c r="A10" s="12"/>
      <c r="B10" s="33" t="s">
        <v>26</v>
      </c>
      <c r="C10" s="29" t="s">
        <v>27</v>
      </c>
      <c r="D10" s="30">
        <v>234</v>
      </c>
      <c r="E10" s="31">
        <v>210</v>
      </c>
      <c r="F10" s="31">
        <v>136</v>
      </c>
      <c r="G10" s="32">
        <v>70</v>
      </c>
      <c r="H10" s="32"/>
      <c r="I10" s="32"/>
    </row>
    <row r="11" spans="1:9" x14ac:dyDescent="0.4">
      <c r="A11" s="12"/>
      <c r="B11" s="33" t="s">
        <v>28</v>
      </c>
      <c r="C11" s="29" t="s">
        <v>27</v>
      </c>
      <c r="D11" s="34">
        <v>952</v>
      </c>
      <c r="E11" s="35">
        <v>1200</v>
      </c>
      <c r="F11" s="31">
        <v>439</v>
      </c>
      <c r="G11" s="32">
        <v>143</v>
      </c>
      <c r="H11" s="32"/>
      <c r="I11" s="32"/>
    </row>
    <row r="12" spans="1:9" x14ac:dyDescent="0.4">
      <c r="A12" s="12"/>
      <c r="B12" s="36" t="s">
        <v>29</v>
      </c>
      <c r="C12" s="37" t="s">
        <v>27</v>
      </c>
      <c r="D12" s="339">
        <f>D11/(SUM(D10:D11))</f>
        <v>0.80269814502529513</v>
      </c>
      <c r="E12" s="39">
        <f>E11/(SUM(E10:E11))</f>
        <v>0.85106382978723405</v>
      </c>
      <c r="F12" s="40">
        <v>0.76</v>
      </c>
      <c r="G12" s="40">
        <v>0.67</v>
      </c>
      <c r="H12" s="41"/>
      <c r="I12" s="41"/>
    </row>
    <row r="13" spans="1:9" x14ac:dyDescent="0.4">
      <c r="A13" s="12"/>
      <c r="B13" s="42"/>
      <c r="C13" s="43"/>
      <c r="D13" s="43"/>
      <c r="E13" s="43"/>
      <c r="F13" s="43"/>
      <c r="G13" s="43"/>
      <c r="H13" s="43"/>
      <c r="I13" s="44"/>
    </row>
  </sheetData>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87D5-F294-4FF8-84E3-9BEAA7709092}">
  <sheetPr>
    <tabColor theme="1" tint="0.249977111117893"/>
    <pageSetUpPr fitToPage="1"/>
  </sheetPr>
  <dimension ref="A2:F38"/>
  <sheetViews>
    <sheetView workbookViewId="0">
      <selection activeCell="D16" sqref="D16"/>
    </sheetView>
  </sheetViews>
  <sheetFormatPr defaultRowHeight="16.2" x14ac:dyDescent="0.4"/>
  <cols>
    <col min="1" max="1" width="2.81640625" customWidth="1"/>
    <col min="2" max="2" width="32.36328125" style="10" customWidth="1"/>
    <col min="3" max="3" width="11.08984375" style="10" bestFit="1" customWidth="1"/>
    <col min="4" max="4" width="44.1796875" style="10" bestFit="1" customWidth="1"/>
    <col min="5" max="5" width="22.54296875" style="46" bestFit="1" customWidth="1"/>
  </cols>
  <sheetData>
    <row r="2" spans="1:6" x14ac:dyDescent="0.4">
      <c r="B2" s="9" t="s">
        <v>456</v>
      </c>
      <c r="E2" s="10"/>
    </row>
    <row r="3" spans="1:6" x14ac:dyDescent="0.4">
      <c r="B3" s="11" t="s">
        <v>675</v>
      </c>
      <c r="E3" s="10"/>
    </row>
    <row r="5" spans="1:6" x14ac:dyDescent="0.4">
      <c r="A5" s="12"/>
      <c r="B5" s="13" t="s">
        <v>30</v>
      </c>
      <c r="C5" s="15"/>
      <c r="D5" s="16"/>
      <c r="E5" s="47"/>
    </row>
    <row r="6" spans="1:6" x14ac:dyDescent="0.4">
      <c r="A6" s="12"/>
      <c r="B6" s="48" t="s">
        <v>31</v>
      </c>
      <c r="C6" s="15"/>
      <c r="D6" s="16"/>
      <c r="E6" s="47"/>
    </row>
    <row r="7" spans="1:6" x14ac:dyDescent="0.4">
      <c r="A7" s="12"/>
      <c r="B7" s="49" t="s">
        <v>32</v>
      </c>
      <c r="C7" s="50" t="s">
        <v>33</v>
      </c>
      <c r="D7" s="50" t="s">
        <v>34</v>
      </c>
      <c r="E7" s="49" t="s">
        <v>35</v>
      </c>
    </row>
    <row r="8" spans="1:6" ht="27.6" x14ac:dyDescent="0.4">
      <c r="A8" s="12"/>
      <c r="B8" s="349" t="s">
        <v>36</v>
      </c>
      <c r="C8" s="51" t="s">
        <v>37</v>
      </c>
      <c r="D8" s="52" t="s">
        <v>38</v>
      </c>
      <c r="E8" s="53" t="s">
        <v>39</v>
      </c>
      <c r="F8" s="161"/>
    </row>
    <row r="9" spans="1:6" ht="41.4" x14ac:dyDescent="0.4">
      <c r="A9" s="12"/>
      <c r="B9" s="348"/>
      <c r="C9" s="54" t="s">
        <v>40</v>
      </c>
      <c r="D9" s="55" t="s">
        <v>41</v>
      </c>
      <c r="E9" s="56" t="s">
        <v>687</v>
      </c>
      <c r="F9" s="161"/>
    </row>
    <row r="10" spans="1:6" ht="41.4" x14ac:dyDescent="0.4">
      <c r="A10" s="12"/>
      <c r="B10" s="33" t="s">
        <v>42</v>
      </c>
      <c r="C10" s="54" t="s">
        <v>43</v>
      </c>
      <c r="D10" s="55" t="s">
        <v>44</v>
      </c>
      <c r="E10" s="57" t="s">
        <v>42</v>
      </c>
      <c r="F10" s="161"/>
    </row>
    <row r="11" spans="1:6" ht="27.6" x14ac:dyDescent="0.4">
      <c r="A11" s="12"/>
      <c r="B11" s="33" t="s">
        <v>45</v>
      </c>
      <c r="C11" s="54" t="s">
        <v>46</v>
      </c>
      <c r="D11" s="55" t="s">
        <v>47</v>
      </c>
      <c r="E11" s="58" t="s">
        <v>39</v>
      </c>
      <c r="F11" s="161"/>
    </row>
    <row r="12" spans="1:6" ht="41.4" x14ac:dyDescent="0.4">
      <c r="A12" s="12"/>
      <c r="B12" s="347" t="s">
        <v>48</v>
      </c>
      <c r="C12" s="54" t="s">
        <v>49</v>
      </c>
      <c r="D12" s="55" t="s">
        <v>50</v>
      </c>
      <c r="E12" s="57" t="s">
        <v>51</v>
      </c>
      <c r="F12" s="161"/>
    </row>
    <row r="13" spans="1:6" ht="27.6" x14ac:dyDescent="0.4">
      <c r="A13" s="12"/>
      <c r="B13" s="348"/>
      <c r="C13" s="54" t="s">
        <v>52</v>
      </c>
      <c r="D13" s="55" t="s">
        <v>53</v>
      </c>
      <c r="E13" s="57" t="s">
        <v>51</v>
      </c>
      <c r="F13" s="161"/>
    </row>
    <row r="14" spans="1:6" x14ac:dyDescent="0.4">
      <c r="A14" s="12"/>
      <c r="B14" s="347" t="s">
        <v>54</v>
      </c>
      <c r="C14" s="54" t="s">
        <v>55</v>
      </c>
      <c r="D14" s="55" t="s">
        <v>56</v>
      </c>
      <c r="E14" s="60" t="s">
        <v>57</v>
      </c>
    </row>
    <row r="15" spans="1:6" x14ac:dyDescent="0.4">
      <c r="A15" s="12"/>
      <c r="B15" s="349"/>
      <c r="C15" s="54" t="s">
        <v>58</v>
      </c>
      <c r="D15" s="55" t="s">
        <v>59</v>
      </c>
      <c r="E15" s="60" t="s">
        <v>57</v>
      </c>
    </row>
    <row r="16" spans="1:6" x14ac:dyDescent="0.4">
      <c r="A16" s="12"/>
      <c r="B16" s="349"/>
      <c r="C16" s="54" t="s">
        <v>60</v>
      </c>
      <c r="D16" s="55" t="s">
        <v>61</v>
      </c>
      <c r="E16" s="60" t="s">
        <v>57</v>
      </c>
    </row>
    <row r="17" spans="1:5" x14ac:dyDescent="0.4">
      <c r="A17" s="12"/>
      <c r="B17" s="349"/>
      <c r="C17" s="54" t="s">
        <v>62</v>
      </c>
      <c r="D17" s="55" t="s">
        <v>63</v>
      </c>
      <c r="E17" s="60" t="s">
        <v>57</v>
      </c>
    </row>
    <row r="18" spans="1:5" x14ac:dyDescent="0.4">
      <c r="A18" s="12"/>
      <c r="B18" s="349"/>
      <c r="C18" s="54" t="s">
        <v>64</v>
      </c>
      <c r="D18" s="55" t="s">
        <v>65</v>
      </c>
      <c r="E18" s="60" t="s">
        <v>57</v>
      </c>
    </row>
    <row r="19" spans="1:5" ht="27.6" x14ac:dyDescent="0.4">
      <c r="A19" s="12"/>
      <c r="B19" s="349"/>
      <c r="C19" s="54" t="s">
        <v>66</v>
      </c>
      <c r="D19" s="55" t="s">
        <v>67</v>
      </c>
      <c r="E19" s="60" t="s">
        <v>57</v>
      </c>
    </row>
    <row r="20" spans="1:5" ht="27.6" x14ac:dyDescent="0.4">
      <c r="A20" s="12"/>
      <c r="B20" s="348"/>
      <c r="C20" s="54" t="s">
        <v>68</v>
      </c>
      <c r="D20" s="55" t="s">
        <v>69</v>
      </c>
      <c r="E20" s="56" t="s">
        <v>689</v>
      </c>
    </row>
    <row r="21" spans="1:5" ht="27.6" x14ac:dyDescent="0.4">
      <c r="A21" s="12"/>
      <c r="B21" s="347" t="s">
        <v>70</v>
      </c>
      <c r="C21" s="54" t="s">
        <v>71</v>
      </c>
      <c r="D21" s="55" t="s">
        <v>72</v>
      </c>
      <c r="E21" s="56" t="s">
        <v>688</v>
      </c>
    </row>
    <row r="22" spans="1:5" ht="27.6" x14ac:dyDescent="0.4">
      <c r="A22" s="12"/>
      <c r="B22" s="349"/>
      <c r="C22" s="54" t="s">
        <v>73</v>
      </c>
      <c r="D22" s="55" t="s">
        <v>74</v>
      </c>
      <c r="E22" s="60" t="s">
        <v>75</v>
      </c>
    </row>
    <row r="23" spans="1:5" ht="27.6" x14ac:dyDescent="0.4">
      <c r="A23" s="12"/>
      <c r="B23" s="348"/>
      <c r="C23" s="54" t="s">
        <v>76</v>
      </c>
      <c r="D23" s="55" t="s">
        <v>77</v>
      </c>
      <c r="E23" s="60" t="s">
        <v>75</v>
      </c>
    </row>
    <row r="24" spans="1:5" ht="27.6" x14ac:dyDescent="0.4">
      <c r="A24" s="12"/>
      <c r="B24" s="347" t="s">
        <v>78</v>
      </c>
      <c r="C24" s="54" t="s">
        <v>79</v>
      </c>
      <c r="D24" s="55" t="s">
        <v>80</v>
      </c>
      <c r="E24" s="60" t="s">
        <v>81</v>
      </c>
    </row>
    <row r="25" spans="1:5" ht="27.6" x14ac:dyDescent="0.4">
      <c r="A25" s="12"/>
      <c r="B25" s="349"/>
      <c r="C25" s="54" t="s">
        <v>82</v>
      </c>
      <c r="D25" s="55" t="s">
        <v>83</v>
      </c>
      <c r="E25" s="57" t="s">
        <v>84</v>
      </c>
    </row>
    <row r="26" spans="1:5" ht="41.4" x14ac:dyDescent="0.4">
      <c r="A26" s="12"/>
      <c r="B26" s="348"/>
      <c r="C26" s="54" t="s">
        <v>85</v>
      </c>
      <c r="D26" s="55" t="s">
        <v>86</v>
      </c>
      <c r="E26" s="56" t="s">
        <v>690</v>
      </c>
    </row>
    <row r="27" spans="1:5" ht="27.6" x14ac:dyDescent="0.4">
      <c r="A27" s="12"/>
      <c r="B27" s="347" t="s">
        <v>87</v>
      </c>
      <c r="C27" s="54" t="s">
        <v>88</v>
      </c>
      <c r="D27" s="55" t="s">
        <v>89</v>
      </c>
      <c r="E27" s="56" t="s">
        <v>691</v>
      </c>
    </row>
    <row r="28" spans="1:5" x14ac:dyDescent="0.4">
      <c r="A28" s="12"/>
      <c r="B28" s="348"/>
      <c r="C28" s="54" t="s">
        <v>90</v>
      </c>
      <c r="D28" s="55" t="s">
        <v>91</v>
      </c>
      <c r="E28" s="60" t="s">
        <v>87</v>
      </c>
    </row>
    <row r="29" spans="1:5" ht="27.6" x14ac:dyDescent="0.4">
      <c r="A29" s="12"/>
      <c r="B29" s="347" t="s">
        <v>92</v>
      </c>
      <c r="C29" s="54" t="s">
        <v>93</v>
      </c>
      <c r="D29" s="55" t="s">
        <v>94</v>
      </c>
      <c r="E29" s="60" t="s">
        <v>95</v>
      </c>
    </row>
    <row r="30" spans="1:5" x14ac:dyDescent="0.4">
      <c r="A30" s="12"/>
      <c r="B30" s="348"/>
      <c r="C30" s="54" t="s">
        <v>96</v>
      </c>
      <c r="D30" s="55" t="s">
        <v>97</v>
      </c>
      <c r="E30" s="60" t="s">
        <v>95</v>
      </c>
    </row>
    <row r="31" spans="1:5" ht="55.2" x14ac:dyDescent="0.4">
      <c r="A31" s="12"/>
      <c r="B31" s="33" t="s">
        <v>98</v>
      </c>
      <c r="C31" s="54" t="s">
        <v>99</v>
      </c>
      <c r="D31" s="55" t="s">
        <v>100</v>
      </c>
      <c r="E31" s="60" t="s">
        <v>101</v>
      </c>
    </row>
    <row r="32" spans="1:5" ht="27.6" x14ac:dyDescent="0.4">
      <c r="A32" s="12"/>
      <c r="B32" s="347" t="s">
        <v>102</v>
      </c>
      <c r="C32" s="54" t="s">
        <v>103</v>
      </c>
      <c r="D32" s="55" t="s">
        <v>104</v>
      </c>
      <c r="E32" s="56" t="s">
        <v>692</v>
      </c>
    </row>
    <row r="33" spans="1:5" ht="27.6" x14ac:dyDescent="0.4">
      <c r="A33" s="12"/>
      <c r="B33" s="348"/>
      <c r="C33" s="54" t="s">
        <v>105</v>
      </c>
      <c r="D33" s="55" t="s">
        <v>106</v>
      </c>
      <c r="E33" s="60" t="s">
        <v>81</v>
      </c>
    </row>
    <row r="34" spans="1:5" ht="82.8" x14ac:dyDescent="0.4">
      <c r="A34" s="12"/>
      <c r="B34" s="347" t="s">
        <v>107</v>
      </c>
      <c r="C34" s="54" t="s">
        <v>108</v>
      </c>
      <c r="D34" s="55" t="s">
        <v>109</v>
      </c>
      <c r="E34" s="60" t="s">
        <v>247</v>
      </c>
    </row>
    <row r="35" spans="1:5" ht="41.4" x14ac:dyDescent="0.4">
      <c r="A35" s="12"/>
      <c r="B35" s="349"/>
      <c r="C35" s="54" t="s">
        <v>110</v>
      </c>
      <c r="D35" s="55" t="s">
        <v>111</v>
      </c>
      <c r="E35" s="56" t="s">
        <v>693</v>
      </c>
    </row>
    <row r="36" spans="1:5" ht="27.6" x14ac:dyDescent="0.4">
      <c r="A36" s="12"/>
      <c r="B36" s="348"/>
      <c r="C36" s="54" t="s">
        <v>112</v>
      </c>
      <c r="D36" s="55" t="s">
        <v>113</v>
      </c>
      <c r="E36" s="56" t="s">
        <v>693</v>
      </c>
    </row>
    <row r="37" spans="1:5" x14ac:dyDescent="0.4">
      <c r="A37" s="12"/>
      <c r="B37" s="347" t="s">
        <v>114</v>
      </c>
      <c r="C37" s="54" t="s">
        <v>23</v>
      </c>
      <c r="D37" s="55" t="s">
        <v>115</v>
      </c>
      <c r="E37" s="61" t="s">
        <v>116</v>
      </c>
    </row>
    <row r="38" spans="1:5" x14ac:dyDescent="0.4">
      <c r="A38" s="12"/>
      <c r="B38" s="350"/>
      <c r="C38" s="63" t="s">
        <v>27</v>
      </c>
      <c r="D38" s="64" t="s">
        <v>117</v>
      </c>
      <c r="E38" s="65" t="s">
        <v>116</v>
      </c>
    </row>
  </sheetData>
  <mergeCells count="10">
    <mergeCell ref="B29:B30"/>
    <mergeCell ref="B32:B33"/>
    <mergeCell ref="B34:B36"/>
    <mergeCell ref="B37:B38"/>
    <mergeCell ref="B8:B9"/>
    <mergeCell ref="B12:B13"/>
    <mergeCell ref="B14:B20"/>
    <mergeCell ref="B21:B23"/>
    <mergeCell ref="B24:B26"/>
    <mergeCell ref="B27:B28"/>
  </mergeCells>
  <hyperlinks>
    <hyperlink ref="E10" r:id="rId1" location="'Air quality'!A1" xr:uid="{E955B0C9-1E1A-439D-AA17-B548249DC1FF}"/>
    <hyperlink ref="E8" r:id="rId2" location="'Energy and decarbonisation'!A1" xr:uid="{9584C76D-5111-4962-A2A7-3652E55F52F3}"/>
    <hyperlink ref="E11" r:id="rId3" location="'Energy and decarbonisation'!A1" xr:uid="{3AF52D90-D24A-4DC1-8EA1-9023A014BE52}"/>
    <hyperlink ref="E12" r:id="rId4" location="'Water stewardship'!A1" xr:uid="{503E3C47-B8BB-4D0C-AA0B-6E3E061D7D8D}"/>
    <hyperlink ref="E13" r:id="rId5" location="'Water stewardship'!A1" xr:uid="{C031B12C-2CC4-4DC2-8678-A0AC8EC81B46}"/>
    <hyperlink ref="E14" r:id="rId6" location="'Waste and hazardous materials'!A1" xr:uid="{53B5D5C7-F997-48D3-A5E3-24BA38DEAD9D}"/>
    <hyperlink ref="E15" r:id="rId7" location="'Waste and hazardous materials'!A1" xr:uid="{1F0331FE-34EF-4632-B78F-87A02DAE2957}"/>
    <hyperlink ref="E16" r:id="rId8" location="'Waste and hazardous materials'!A1" xr:uid="{A7AC34C0-F5E5-420D-9036-A29DF925974E}"/>
    <hyperlink ref="E17" r:id="rId9" location="'Waste and hazardous materials'!A1" xr:uid="{4D04B7CB-3207-4C5D-BE3E-8AA36E2BED0D}"/>
    <hyperlink ref="E18" r:id="rId10" location="'Waste and hazardous materials'!A1" xr:uid="{6601D3CF-4056-42BD-8D38-328FB7267A87}"/>
    <hyperlink ref="E19" r:id="rId11" location="'Waste and hazardous materials'!A1" xr:uid="{42447454-7C5D-4E8B-AE09-255AEFDDBB10}"/>
    <hyperlink ref="E22" r:id="rId12" location="'Nature and biodiversity'!A1" xr:uid="{97F62A3F-1D5B-41F5-B354-DA83A8FDA9A1}"/>
    <hyperlink ref="E23" r:id="rId13" location="'Nature and biodiversity'!A1" xr:uid="{5EED1BF8-F8A3-440C-9762-D10CFC62AA83}"/>
    <hyperlink ref="E24" r:id="rId14" location="'Ethics, risk and compliance'!A1" xr:uid="{DC3D9080-2312-4BF5-A4B8-F4C9DB3E20F0}"/>
    <hyperlink ref="E25" r:id="rId15" location="'Aboriginal cultural heritage'!A1" xr:uid="{09B468B2-E712-4DA7-B9AF-4388795C7B90}"/>
    <hyperlink ref="E28" r:id="rId16" location="'Community relations'!A1" xr:uid="{EA42EBCD-265B-4CAF-B231-F37E0DF7582A}"/>
    <hyperlink ref="E29" r:id="rId17" location="'Talent attraction and retention'!A1" xr:uid="{71D6DDF2-5D57-4B1B-9B8A-292188398BE3}"/>
    <hyperlink ref="E30" r:id="rId18" location="'Talent attraction and retention'!A1" xr:uid="{FBC9EDD3-E3DA-4389-A05F-CC878F72152A}"/>
    <hyperlink ref="E31" r:id="rId19" location="'Health and safety'!A1" xr:uid="{7EC41981-899A-4D54-A720-3CFD6AAE9FA8}"/>
    <hyperlink ref="E33" r:id="rId20" location="'Ethics, risk and compliance'!A1" xr:uid="{C65DEABD-1072-4E0C-A0F9-74B33BBAADA5}"/>
    <hyperlink ref="E37" r:id="rId21" location="'Activity and economic data'!A1" xr:uid="{07625DBF-E2C4-486C-B3E9-87D016C32BCC}"/>
    <hyperlink ref="E38" r:id="rId22" location="'Activity and economic data'!A1" xr:uid="{37E1B55A-1033-43BD-BEFB-D0C32FDEEA62}"/>
    <hyperlink ref="E34" r:id="rId23" location="'Tailings management'!A1" xr:uid="{C7282427-0AEA-4F6C-B3D5-17C9F0E9F70D}"/>
  </hyperlinks>
  <pageMargins left="0.7" right="0.7" top="0.75" bottom="0.75" header="0.3" footer="0.3"/>
  <pageSetup paperSize="9" scale="66" orientation="portrait"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2DD43-4C4A-4958-BAD4-E51F84CE9C3C}">
  <sheetPr>
    <tabColor theme="1" tint="0.249977111117893"/>
    <pageSetUpPr fitToPage="1"/>
  </sheetPr>
  <dimension ref="A2:D147"/>
  <sheetViews>
    <sheetView topLeftCell="A90" workbookViewId="0">
      <selection activeCell="D16" sqref="D16"/>
    </sheetView>
  </sheetViews>
  <sheetFormatPr defaultRowHeight="16.2" x14ac:dyDescent="0.4"/>
  <cols>
    <col min="1" max="1" width="2.81640625" customWidth="1"/>
    <col min="2" max="2" width="22.90625" style="10" customWidth="1"/>
    <col min="3" max="3" width="94.453125" style="10" customWidth="1"/>
    <col min="4" max="4" width="31" style="10" customWidth="1"/>
  </cols>
  <sheetData>
    <row r="2" spans="1:4" x14ac:dyDescent="0.4">
      <c r="B2" s="9" t="s">
        <v>456</v>
      </c>
    </row>
    <row r="3" spans="1:4" x14ac:dyDescent="0.4">
      <c r="B3" s="11" t="s">
        <v>675</v>
      </c>
    </row>
    <row r="5" spans="1:4" x14ac:dyDescent="0.4">
      <c r="A5" s="12"/>
      <c r="B5" s="66" t="s">
        <v>118</v>
      </c>
      <c r="C5" s="15"/>
      <c r="D5" s="16"/>
    </row>
    <row r="6" spans="1:4" x14ac:dyDescent="0.4">
      <c r="A6" s="12"/>
      <c r="B6" s="67" t="s">
        <v>119</v>
      </c>
      <c r="C6" s="15"/>
      <c r="D6" s="16"/>
    </row>
    <row r="7" spans="1:4" ht="43.5" customHeight="1" x14ac:dyDescent="0.4">
      <c r="A7" s="12"/>
      <c r="B7" s="351" t="s">
        <v>679</v>
      </c>
      <c r="C7" s="351"/>
      <c r="D7" s="16"/>
    </row>
    <row r="8" spans="1:4" x14ac:dyDescent="0.4">
      <c r="A8" s="12"/>
      <c r="B8" s="68" t="s">
        <v>120</v>
      </c>
      <c r="C8" s="50" t="s">
        <v>121</v>
      </c>
      <c r="D8" s="50" t="s">
        <v>35</v>
      </c>
    </row>
    <row r="9" spans="1:4" x14ac:dyDescent="0.4">
      <c r="A9" s="12"/>
      <c r="B9" s="69" t="s">
        <v>122</v>
      </c>
      <c r="C9" s="70" t="s">
        <v>123</v>
      </c>
      <c r="D9" s="26" t="s">
        <v>694</v>
      </c>
    </row>
    <row r="10" spans="1:4" x14ac:dyDescent="0.4">
      <c r="A10" s="12"/>
      <c r="B10" s="71" t="s">
        <v>124</v>
      </c>
      <c r="C10" s="72" t="s">
        <v>125</v>
      </c>
      <c r="D10" s="31" t="s">
        <v>695</v>
      </c>
    </row>
    <row r="11" spans="1:4" x14ac:dyDescent="0.4">
      <c r="A11" s="12"/>
      <c r="B11" s="71" t="s">
        <v>126</v>
      </c>
      <c r="C11" s="72" t="s">
        <v>127</v>
      </c>
      <c r="D11" s="31" t="s">
        <v>696</v>
      </c>
    </row>
    <row r="12" spans="1:4" x14ac:dyDescent="0.4">
      <c r="A12" s="12"/>
      <c r="B12" s="71" t="s">
        <v>128</v>
      </c>
      <c r="C12" s="72" t="s">
        <v>129</v>
      </c>
      <c r="D12" s="31" t="s">
        <v>130</v>
      </c>
    </row>
    <row r="13" spans="1:4" ht="27.6" x14ac:dyDescent="0.4">
      <c r="A13" s="12"/>
      <c r="B13" s="71" t="s">
        <v>131</v>
      </c>
      <c r="C13" s="72" t="s">
        <v>132</v>
      </c>
      <c r="D13" s="55" t="s">
        <v>133</v>
      </c>
    </row>
    <row r="14" spans="1:4" x14ac:dyDescent="0.4">
      <c r="A14" s="12"/>
      <c r="B14" s="71" t="s">
        <v>134</v>
      </c>
      <c r="C14" s="72" t="s">
        <v>135</v>
      </c>
      <c r="D14" s="31" t="s">
        <v>697</v>
      </c>
    </row>
    <row r="15" spans="1:4" x14ac:dyDescent="0.4">
      <c r="A15" s="12"/>
      <c r="B15" s="71" t="s">
        <v>136</v>
      </c>
      <c r="C15" s="72" t="s">
        <v>137</v>
      </c>
      <c r="D15" s="60" t="s">
        <v>138</v>
      </c>
    </row>
    <row r="16" spans="1:4" x14ac:dyDescent="0.4">
      <c r="A16" s="12"/>
      <c r="B16" s="71" t="s">
        <v>139</v>
      </c>
      <c r="C16" s="72" t="s">
        <v>140</v>
      </c>
      <c r="D16" s="60" t="s">
        <v>138</v>
      </c>
    </row>
    <row r="17" spans="1:4" ht="27.6" x14ac:dyDescent="0.4">
      <c r="A17" s="12"/>
      <c r="B17" s="71" t="s">
        <v>141</v>
      </c>
      <c r="C17" s="72" t="s">
        <v>142</v>
      </c>
      <c r="D17" s="55" t="s">
        <v>698</v>
      </c>
    </row>
    <row r="18" spans="1:4" x14ac:dyDescent="0.4">
      <c r="A18" s="12"/>
      <c r="B18" s="71" t="s">
        <v>143</v>
      </c>
      <c r="C18" s="72" t="s">
        <v>144</v>
      </c>
      <c r="D18" s="31" t="s">
        <v>160</v>
      </c>
    </row>
    <row r="19" spans="1:4" x14ac:dyDescent="0.4">
      <c r="A19" s="12"/>
      <c r="B19" s="71" t="s">
        <v>145</v>
      </c>
      <c r="C19" s="72" t="s">
        <v>146</v>
      </c>
      <c r="D19" s="31" t="s">
        <v>160</v>
      </c>
    </row>
    <row r="20" spans="1:4" x14ac:dyDescent="0.4">
      <c r="A20" s="12"/>
      <c r="B20" s="71" t="s">
        <v>147</v>
      </c>
      <c r="C20" s="72" t="s">
        <v>148</v>
      </c>
      <c r="D20" s="31" t="s">
        <v>160</v>
      </c>
    </row>
    <row r="21" spans="1:4" x14ac:dyDescent="0.4">
      <c r="A21" s="12"/>
      <c r="B21" s="71" t="s">
        <v>149</v>
      </c>
      <c r="C21" s="72" t="s">
        <v>150</v>
      </c>
      <c r="D21" s="73" t="s">
        <v>151</v>
      </c>
    </row>
    <row r="22" spans="1:4" x14ac:dyDescent="0.4">
      <c r="A22" s="12"/>
      <c r="B22" s="71" t="s">
        <v>152</v>
      </c>
      <c r="C22" s="72" t="s">
        <v>153</v>
      </c>
      <c r="D22" s="73" t="s">
        <v>151</v>
      </c>
    </row>
    <row r="23" spans="1:4" x14ac:dyDescent="0.4">
      <c r="A23" s="12"/>
      <c r="B23" s="71" t="s">
        <v>154</v>
      </c>
      <c r="C23" s="72" t="s">
        <v>155</v>
      </c>
      <c r="D23" s="31" t="s">
        <v>699</v>
      </c>
    </row>
    <row r="24" spans="1:4" x14ac:dyDescent="0.4">
      <c r="A24" s="12"/>
      <c r="B24" s="71" t="s">
        <v>156</v>
      </c>
      <c r="C24" s="72" t="s">
        <v>157</v>
      </c>
      <c r="D24" s="31" t="s">
        <v>160</v>
      </c>
    </row>
    <row r="25" spans="1:4" x14ac:dyDescent="0.4">
      <c r="A25" s="12"/>
      <c r="B25" s="71" t="s">
        <v>158</v>
      </c>
      <c r="C25" s="72" t="s">
        <v>159</v>
      </c>
      <c r="D25" s="55" t="s">
        <v>160</v>
      </c>
    </row>
    <row r="26" spans="1:4" x14ac:dyDescent="0.4">
      <c r="A26" s="12"/>
      <c r="B26" s="71" t="s">
        <v>161</v>
      </c>
      <c r="C26" s="72" t="s">
        <v>162</v>
      </c>
      <c r="D26" s="55" t="s">
        <v>160</v>
      </c>
    </row>
    <row r="27" spans="1:4" x14ac:dyDescent="0.4">
      <c r="A27" s="12"/>
      <c r="B27" s="71" t="s">
        <v>163</v>
      </c>
      <c r="C27" s="72" t="s">
        <v>164</v>
      </c>
      <c r="D27" s="31" t="s">
        <v>700</v>
      </c>
    </row>
    <row r="28" spans="1:4" ht="27.6" x14ac:dyDescent="0.4">
      <c r="A28" s="12"/>
      <c r="B28" s="71" t="s">
        <v>165</v>
      </c>
      <c r="C28" s="72" t="s">
        <v>166</v>
      </c>
      <c r="D28" s="55" t="s">
        <v>167</v>
      </c>
    </row>
    <row r="29" spans="1:4" x14ac:dyDescent="0.4">
      <c r="A29" s="12"/>
      <c r="B29" s="71" t="s">
        <v>168</v>
      </c>
      <c r="C29" s="72" t="s">
        <v>169</v>
      </c>
      <c r="D29" s="61" t="s">
        <v>170</v>
      </c>
    </row>
    <row r="30" spans="1:4" x14ac:dyDescent="0.4">
      <c r="A30" s="12"/>
      <c r="B30" s="71" t="s">
        <v>171</v>
      </c>
      <c r="C30" s="72" t="s">
        <v>172</v>
      </c>
      <c r="D30" s="31" t="s">
        <v>701</v>
      </c>
    </row>
    <row r="31" spans="1:4" x14ac:dyDescent="0.4">
      <c r="A31" s="12"/>
      <c r="B31" s="71" t="s">
        <v>173</v>
      </c>
      <c r="C31" s="72" t="s">
        <v>174</v>
      </c>
      <c r="D31" s="55" t="s">
        <v>160</v>
      </c>
    </row>
    <row r="32" spans="1:4" x14ac:dyDescent="0.4">
      <c r="A32" s="12"/>
      <c r="B32" s="71" t="s">
        <v>175</v>
      </c>
      <c r="C32" s="72" t="s">
        <v>176</v>
      </c>
      <c r="D32" s="31" t="s">
        <v>699</v>
      </c>
    </row>
    <row r="33" spans="1:4" x14ac:dyDescent="0.4">
      <c r="A33" s="12"/>
      <c r="B33" s="71" t="s">
        <v>177</v>
      </c>
      <c r="C33" s="72" t="s">
        <v>178</v>
      </c>
      <c r="D33" s="31" t="s">
        <v>692</v>
      </c>
    </row>
    <row r="34" spans="1:4" x14ac:dyDescent="0.4">
      <c r="A34" s="12"/>
      <c r="B34" s="71" t="s">
        <v>179</v>
      </c>
      <c r="C34" s="72" t="s">
        <v>180</v>
      </c>
      <c r="D34" s="31" t="s">
        <v>692</v>
      </c>
    </row>
    <row r="35" spans="1:4" x14ac:dyDescent="0.4">
      <c r="A35" s="12"/>
      <c r="B35" s="71" t="s">
        <v>181</v>
      </c>
      <c r="C35" s="72" t="s">
        <v>182</v>
      </c>
      <c r="D35" s="60" t="s">
        <v>81</v>
      </c>
    </row>
    <row r="36" spans="1:4" x14ac:dyDescent="0.4">
      <c r="A36" s="12"/>
      <c r="B36" s="71" t="s">
        <v>183</v>
      </c>
      <c r="C36" s="72" t="s">
        <v>184</v>
      </c>
      <c r="D36" s="31" t="s">
        <v>702</v>
      </c>
    </row>
    <row r="37" spans="1:4" x14ac:dyDescent="0.4">
      <c r="A37" s="12"/>
      <c r="B37" s="71" t="s">
        <v>185</v>
      </c>
      <c r="C37" s="72" t="s">
        <v>186</v>
      </c>
      <c r="D37" s="31" t="s">
        <v>702</v>
      </c>
    </row>
    <row r="38" spans="1:4" ht="27.6" x14ac:dyDescent="0.4">
      <c r="A38" s="12"/>
      <c r="B38" s="74" t="s">
        <v>187</v>
      </c>
      <c r="C38" s="75" t="s">
        <v>188</v>
      </c>
      <c r="D38" s="76" t="s">
        <v>189</v>
      </c>
    </row>
    <row r="39" spans="1:4" x14ac:dyDescent="0.4">
      <c r="A39" s="12"/>
      <c r="B39" s="77" t="s">
        <v>190</v>
      </c>
      <c r="C39" s="78" t="s">
        <v>121</v>
      </c>
      <c r="D39" s="78" t="s">
        <v>35</v>
      </c>
    </row>
    <row r="40" spans="1:4" x14ac:dyDescent="0.4">
      <c r="B40" s="69" t="s">
        <v>191</v>
      </c>
      <c r="C40" s="79" t="s">
        <v>192</v>
      </c>
      <c r="D40" s="23" t="s">
        <v>703</v>
      </c>
    </row>
    <row r="41" spans="1:4" x14ac:dyDescent="0.4">
      <c r="B41" s="71" t="s">
        <v>193</v>
      </c>
      <c r="C41" s="80" t="s">
        <v>194</v>
      </c>
      <c r="D41" s="26" t="s">
        <v>704</v>
      </c>
    </row>
    <row r="42" spans="1:4" x14ac:dyDescent="0.4">
      <c r="B42" s="74" t="s">
        <v>195</v>
      </c>
      <c r="C42" s="81" t="s">
        <v>196</v>
      </c>
      <c r="D42" s="59" t="s">
        <v>705</v>
      </c>
    </row>
    <row r="43" spans="1:4" x14ac:dyDescent="0.4">
      <c r="B43" s="82" t="s">
        <v>197</v>
      </c>
      <c r="C43" s="50" t="s">
        <v>121</v>
      </c>
      <c r="D43" s="50" t="s">
        <v>35</v>
      </c>
    </row>
    <row r="44" spans="1:4" x14ac:dyDescent="0.4">
      <c r="B44" s="83" t="s">
        <v>198</v>
      </c>
      <c r="C44" s="84"/>
      <c r="D44" s="85"/>
    </row>
    <row r="45" spans="1:4" x14ac:dyDescent="0.4">
      <c r="B45" s="86" t="s">
        <v>199</v>
      </c>
      <c r="C45" s="56" t="s">
        <v>196</v>
      </c>
      <c r="D45" s="87" t="s">
        <v>706</v>
      </c>
    </row>
    <row r="46" spans="1:4" x14ac:dyDescent="0.4">
      <c r="B46" s="88" t="s">
        <v>200</v>
      </c>
      <c r="C46" s="56" t="s">
        <v>201</v>
      </c>
      <c r="D46" s="61" t="s">
        <v>39</v>
      </c>
    </row>
    <row r="47" spans="1:4" x14ac:dyDescent="0.4">
      <c r="B47" s="88" t="s">
        <v>202</v>
      </c>
      <c r="C47" s="56" t="s">
        <v>203</v>
      </c>
      <c r="D47" s="61" t="s">
        <v>39</v>
      </c>
    </row>
    <row r="48" spans="1:4" x14ac:dyDescent="0.4">
      <c r="B48" s="88" t="s">
        <v>204</v>
      </c>
      <c r="C48" s="56" t="s">
        <v>205</v>
      </c>
      <c r="D48" s="61" t="s">
        <v>39</v>
      </c>
    </row>
    <row r="49" spans="2:4" x14ac:dyDescent="0.4">
      <c r="B49" s="88" t="s">
        <v>206</v>
      </c>
      <c r="C49" s="56" t="s">
        <v>207</v>
      </c>
      <c r="D49" s="61" t="s">
        <v>39</v>
      </c>
    </row>
    <row r="50" spans="2:4" x14ac:dyDescent="0.4">
      <c r="B50" s="88" t="s">
        <v>208</v>
      </c>
      <c r="C50" s="56" t="s">
        <v>209</v>
      </c>
      <c r="D50" s="61" t="s">
        <v>39</v>
      </c>
    </row>
    <row r="51" spans="2:4" x14ac:dyDescent="0.4">
      <c r="B51" s="88" t="s">
        <v>210</v>
      </c>
      <c r="C51" s="56" t="s">
        <v>211</v>
      </c>
      <c r="D51" s="61" t="s">
        <v>39</v>
      </c>
    </row>
    <row r="52" spans="2:4" x14ac:dyDescent="0.4">
      <c r="B52" s="88" t="s">
        <v>212</v>
      </c>
      <c r="C52" s="56" t="s">
        <v>213</v>
      </c>
      <c r="D52" s="61" t="s">
        <v>39</v>
      </c>
    </row>
    <row r="53" spans="2:4" x14ac:dyDescent="0.4">
      <c r="B53" s="89" t="s">
        <v>214</v>
      </c>
      <c r="C53" s="56" t="s">
        <v>215</v>
      </c>
      <c r="D53" s="61" t="s">
        <v>39</v>
      </c>
    </row>
    <row r="54" spans="2:4" x14ac:dyDescent="0.4">
      <c r="B54" s="90" t="s">
        <v>216</v>
      </c>
      <c r="C54" s="91"/>
      <c r="D54" s="92"/>
    </row>
    <row r="55" spans="2:4" x14ac:dyDescent="0.4">
      <c r="B55" s="86" t="s">
        <v>217</v>
      </c>
      <c r="C55" s="56" t="s">
        <v>196</v>
      </c>
      <c r="D55" s="73" t="s">
        <v>151</v>
      </c>
    </row>
    <row r="56" spans="2:4" x14ac:dyDescent="0.4">
      <c r="B56" s="93" t="s">
        <v>218</v>
      </c>
      <c r="C56" s="56" t="s">
        <v>219</v>
      </c>
      <c r="D56" s="73" t="s">
        <v>151</v>
      </c>
    </row>
    <row r="57" spans="2:4" x14ac:dyDescent="0.4">
      <c r="B57" s="94" t="s">
        <v>220</v>
      </c>
      <c r="C57" s="95"/>
      <c r="D57" s="96"/>
    </row>
    <row r="58" spans="2:4" x14ac:dyDescent="0.4">
      <c r="B58" s="86" t="s">
        <v>221</v>
      </c>
      <c r="C58" s="56" t="s">
        <v>222</v>
      </c>
      <c r="D58" s="87"/>
    </row>
    <row r="59" spans="2:4" x14ac:dyDescent="0.4">
      <c r="B59" s="90" t="s">
        <v>223</v>
      </c>
      <c r="C59" s="91"/>
      <c r="D59" s="92"/>
    </row>
    <row r="60" spans="2:4" x14ac:dyDescent="0.4">
      <c r="B60" s="86" t="s">
        <v>224</v>
      </c>
      <c r="C60" s="56" t="s">
        <v>196</v>
      </c>
      <c r="D60" s="87" t="s">
        <v>688</v>
      </c>
    </row>
    <row r="61" spans="2:4" x14ac:dyDescent="0.4">
      <c r="B61" s="97" t="s">
        <v>225</v>
      </c>
      <c r="C61" s="56" t="s">
        <v>226</v>
      </c>
      <c r="D61" s="87" t="s">
        <v>688</v>
      </c>
    </row>
    <row r="62" spans="2:4" x14ac:dyDescent="0.4">
      <c r="B62" s="97" t="s">
        <v>227</v>
      </c>
      <c r="C62" s="56" t="s">
        <v>228</v>
      </c>
      <c r="D62" s="60" t="s">
        <v>75</v>
      </c>
    </row>
    <row r="63" spans="2:4" x14ac:dyDescent="0.4">
      <c r="B63" s="97" t="s">
        <v>229</v>
      </c>
      <c r="C63" s="56" t="s">
        <v>230</v>
      </c>
      <c r="D63" s="87" t="s">
        <v>688</v>
      </c>
    </row>
    <row r="64" spans="2:4" x14ac:dyDescent="0.4">
      <c r="B64" s="97" t="s">
        <v>231</v>
      </c>
      <c r="C64" s="56" t="s">
        <v>232</v>
      </c>
      <c r="D64" s="60" t="s">
        <v>75</v>
      </c>
    </row>
    <row r="65" spans="2:4" x14ac:dyDescent="0.4">
      <c r="B65" s="97" t="s">
        <v>233</v>
      </c>
      <c r="C65" s="56" t="s">
        <v>234</v>
      </c>
      <c r="D65" s="60" t="s">
        <v>75</v>
      </c>
    </row>
    <row r="66" spans="2:4" x14ac:dyDescent="0.4">
      <c r="B66" s="97" t="s">
        <v>235</v>
      </c>
      <c r="C66" s="56" t="s">
        <v>236</v>
      </c>
      <c r="D66" s="87" t="s">
        <v>688</v>
      </c>
    </row>
    <row r="67" spans="2:4" x14ac:dyDescent="0.4">
      <c r="B67" s="93" t="s">
        <v>237</v>
      </c>
      <c r="C67" s="56" t="s">
        <v>238</v>
      </c>
      <c r="D67" s="87" t="s">
        <v>688</v>
      </c>
    </row>
    <row r="68" spans="2:4" x14ac:dyDescent="0.4">
      <c r="B68" s="94" t="s">
        <v>239</v>
      </c>
      <c r="C68" s="95"/>
      <c r="D68" s="96"/>
    </row>
    <row r="69" spans="2:4" x14ac:dyDescent="0.4">
      <c r="B69" s="88" t="s">
        <v>221</v>
      </c>
      <c r="C69" s="56" t="s">
        <v>240</v>
      </c>
      <c r="D69" s="98"/>
    </row>
    <row r="70" spans="2:4" x14ac:dyDescent="0.4">
      <c r="B70" s="99" t="s">
        <v>241</v>
      </c>
      <c r="C70" s="100"/>
      <c r="D70" s="101"/>
    </row>
    <row r="71" spans="2:4" x14ac:dyDescent="0.4">
      <c r="B71" s="88" t="s">
        <v>242</v>
      </c>
      <c r="C71" s="33" t="s">
        <v>196</v>
      </c>
      <c r="D71" s="87" t="s">
        <v>693</v>
      </c>
    </row>
    <row r="72" spans="2:4" x14ac:dyDescent="0.4">
      <c r="B72" s="88" t="s">
        <v>243</v>
      </c>
      <c r="C72" s="33" t="s">
        <v>244</v>
      </c>
      <c r="D72" s="87" t="s">
        <v>693</v>
      </c>
    </row>
    <row r="73" spans="2:4" x14ac:dyDescent="0.4">
      <c r="B73" s="88" t="s">
        <v>245</v>
      </c>
      <c r="C73" s="72" t="s">
        <v>246</v>
      </c>
      <c r="D73" s="73" t="s">
        <v>247</v>
      </c>
    </row>
    <row r="74" spans="2:4" x14ac:dyDescent="0.4">
      <c r="B74" s="99" t="s">
        <v>248</v>
      </c>
      <c r="C74" s="100"/>
      <c r="D74" s="101"/>
    </row>
    <row r="75" spans="2:4" x14ac:dyDescent="0.4">
      <c r="B75" s="88" t="s">
        <v>249</v>
      </c>
      <c r="C75" s="33" t="s">
        <v>196</v>
      </c>
      <c r="D75" s="31" t="s">
        <v>707</v>
      </c>
    </row>
    <row r="76" spans="2:4" x14ac:dyDescent="0.4">
      <c r="B76" s="97" t="s">
        <v>250</v>
      </c>
      <c r="C76" s="33" t="s">
        <v>251</v>
      </c>
      <c r="D76" s="87" t="s">
        <v>707</v>
      </c>
    </row>
    <row r="77" spans="2:4" x14ac:dyDescent="0.4">
      <c r="B77" s="97" t="s">
        <v>252</v>
      </c>
      <c r="C77" s="33" t="s">
        <v>253</v>
      </c>
      <c r="D77" s="87" t="s">
        <v>707</v>
      </c>
    </row>
    <row r="78" spans="2:4" x14ac:dyDescent="0.4">
      <c r="B78" s="97" t="s">
        <v>254</v>
      </c>
      <c r="C78" s="33" t="s">
        <v>255</v>
      </c>
      <c r="D78" s="60" t="s">
        <v>51</v>
      </c>
    </row>
    <row r="79" spans="2:4" x14ac:dyDescent="0.4">
      <c r="B79" s="97" t="s">
        <v>256</v>
      </c>
      <c r="C79" s="33" t="s">
        <v>257</v>
      </c>
      <c r="D79" s="60" t="s">
        <v>51</v>
      </c>
    </row>
    <row r="80" spans="2:4" x14ac:dyDescent="0.4">
      <c r="B80" s="97" t="s">
        <v>258</v>
      </c>
      <c r="C80" s="33" t="s">
        <v>259</v>
      </c>
      <c r="D80" s="60" t="s">
        <v>51</v>
      </c>
    </row>
    <row r="81" spans="2:4" x14ac:dyDescent="0.4">
      <c r="B81" s="102" t="s">
        <v>260</v>
      </c>
      <c r="C81" s="103"/>
      <c r="D81" s="104"/>
    </row>
    <row r="82" spans="2:4" x14ac:dyDescent="0.4">
      <c r="B82" s="88" t="s">
        <v>221</v>
      </c>
      <c r="C82" s="56" t="s">
        <v>261</v>
      </c>
      <c r="D82" s="98"/>
    </row>
    <row r="83" spans="2:4" x14ac:dyDescent="0.4">
      <c r="B83" s="102" t="s">
        <v>262</v>
      </c>
      <c r="C83" s="95"/>
      <c r="D83" s="104"/>
    </row>
    <row r="84" spans="2:4" x14ac:dyDescent="0.4">
      <c r="B84" s="88" t="s">
        <v>221</v>
      </c>
      <c r="C84" s="56" t="s">
        <v>263</v>
      </c>
      <c r="D84" s="98"/>
    </row>
    <row r="85" spans="2:4" x14ac:dyDescent="0.4">
      <c r="B85" s="99" t="s">
        <v>264</v>
      </c>
      <c r="C85" s="100"/>
      <c r="D85" s="101"/>
    </row>
    <row r="86" spans="2:4" x14ac:dyDescent="0.4">
      <c r="B86" s="88" t="s">
        <v>265</v>
      </c>
      <c r="C86" s="33" t="s">
        <v>196</v>
      </c>
      <c r="D86" s="87" t="s">
        <v>708</v>
      </c>
    </row>
    <row r="87" spans="2:4" x14ac:dyDescent="0.4">
      <c r="B87" s="97" t="s">
        <v>266</v>
      </c>
      <c r="C87" s="33" t="s">
        <v>267</v>
      </c>
      <c r="D87" s="60" t="s">
        <v>87</v>
      </c>
    </row>
    <row r="88" spans="2:4" x14ac:dyDescent="0.4">
      <c r="B88" s="93" t="s">
        <v>268</v>
      </c>
      <c r="C88" s="33" t="s">
        <v>269</v>
      </c>
      <c r="D88" s="87" t="s">
        <v>708</v>
      </c>
    </row>
    <row r="89" spans="2:4" x14ac:dyDescent="0.4">
      <c r="B89" s="88" t="s">
        <v>270</v>
      </c>
      <c r="C89" s="33" t="s">
        <v>271</v>
      </c>
      <c r="D89" s="60" t="s">
        <v>87</v>
      </c>
    </row>
    <row r="90" spans="2:4" x14ac:dyDescent="0.4">
      <c r="B90" s="99" t="s">
        <v>272</v>
      </c>
      <c r="C90" s="100"/>
      <c r="D90" s="101"/>
    </row>
    <row r="91" spans="2:4" x14ac:dyDescent="0.4">
      <c r="B91" s="88" t="s">
        <v>273</v>
      </c>
      <c r="C91" s="33" t="s">
        <v>196</v>
      </c>
      <c r="D91" s="87" t="s">
        <v>690</v>
      </c>
    </row>
    <row r="92" spans="2:4" x14ac:dyDescent="0.4">
      <c r="B92" s="93" t="s">
        <v>274</v>
      </c>
      <c r="C92" s="33" t="s">
        <v>275</v>
      </c>
      <c r="D92" s="60" t="s">
        <v>84</v>
      </c>
    </row>
    <row r="93" spans="2:4" x14ac:dyDescent="0.4">
      <c r="B93" s="88" t="s">
        <v>276</v>
      </c>
      <c r="C93" s="72" t="s">
        <v>277</v>
      </c>
      <c r="D93" s="87" t="s">
        <v>690</v>
      </c>
    </row>
    <row r="94" spans="2:4" ht="27.6" x14ac:dyDescent="0.4">
      <c r="B94" s="88" t="s">
        <v>278</v>
      </c>
      <c r="C94" s="72" t="s">
        <v>279</v>
      </c>
      <c r="D94" s="87" t="s">
        <v>690</v>
      </c>
    </row>
    <row r="95" spans="2:4" x14ac:dyDescent="0.4">
      <c r="B95" s="102" t="s">
        <v>280</v>
      </c>
      <c r="C95" s="103"/>
      <c r="D95" s="104"/>
    </row>
    <row r="96" spans="2:4" x14ac:dyDescent="0.4">
      <c r="B96" s="88" t="s">
        <v>221</v>
      </c>
      <c r="C96" s="56" t="s">
        <v>281</v>
      </c>
      <c r="D96" s="98"/>
    </row>
    <row r="97" spans="2:4" x14ac:dyDescent="0.4">
      <c r="B97" s="102" t="s">
        <v>282</v>
      </c>
      <c r="C97" s="103"/>
      <c r="D97" s="104"/>
    </row>
    <row r="98" spans="2:4" x14ac:dyDescent="0.4">
      <c r="B98" s="88" t="s">
        <v>221</v>
      </c>
      <c r="C98" s="56" t="s">
        <v>283</v>
      </c>
      <c r="D98" s="98"/>
    </row>
    <row r="99" spans="2:4" x14ac:dyDescent="0.4">
      <c r="B99" s="102" t="s">
        <v>284</v>
      </c>
      <c r="C99" s="103"/>
      <c r="D99" s="104"/>
    </row>
    <row r="100" spans="2:4" x14ac:dyDescent="0.4">
      <c r="B100" s="88" t="s">
        <v>221</v>
      </c>
      <c r="C100" s="56" t="s">
        <v>285</v>
      </c>
      <c r="D100" s="98"/>
    </row>
    <row r="101" spans="2:4" x14ac:dyDescent="0.4">
      <c r="B101" s="102" t="s">
        <v>286</v>
      </c>
      <c r="C101" s="103"/>
      <c r="D101" s="104"/>
    </row>
    <row r="102" spans="2:4" x14ac:dyDescent="0.4">
      <c r="B102" s="88" t="s">
        <v>221</v>
      </c>
      <c r="C102" s="56" t="s">
        <v>287</v>
      </c>
      <c r="D102" s="98"/>
    </row>
    <row r="103" spans="2:4" x14ac:dyDescent="0.4">
      <c r="B103" s="99" t="s">
        <v>288</v>
      </c>
      <c r="C103" s="100"/>
      <c r="D103" s="101"/>
    </row>
    <row r="104" spans="2:4" x14ac:dyDescent="0.4">
      <c r="B104" s="88" t="s">
        <v>289</v>
      </c>
      <c r="C104" s="33" t="s">
        <v>196</v>
      </c>
      <c r="D104" s="31" t="s">
        <v>709</v>
      </c>
    </row>
    <row r="105" spans="2:4" x14ac:dyDescent="0.4">
      <c r="B105" s="93" t="s">
        <v>290</v>
      </c>
      <c r="C105" s="33" t="s">
        <v>291</v>
      </c>
      <c r="D105" s="31" t="s">
        <v>709</v>
      </c>
    </row>
    <row r="106" spans="2:4" x14ac:dyDescent="0.4">
      <c r="B106" s="97" t="s">
        <v>292</v>
      </c>
      <c r="C106" s="33" t="s">
        <v>293</v>
      </c>
      <c r="D106" s="31" t="s">
        <v>709</v>
      </c>
    </row>
    <row r="107" spans="2:4" x14ac:dyDescent="0.4">
      <c r="B107" s="97" t="s">
        <v>294</v>
      </c>
      <c r="C107" s="33" t="s">
        <v>295</v>
      </c>
      <c r="D107" s="31" t="s">
        <v>709</v>
      </c>
    </row>
    <row r="108" spans="2:4" x14ac:dyDescent="0.4">
      <c r="B108" s="97" t="s">
        <v>296</v>
      </c>
      <c r="C108" s="33" t="s">
        <v>297</v>
      </c>
      <c r="D108" s="31" t="s">
        <v>710</v>
      </c>
    </row>
    <row r="109" spans="2:4" x14ac:dyDescent="0.4">
      <c r="B109" s="97" t="s">
        <v>298</v>
      </c>
      <c r="C109" s="33" t="s">
        <v>299</v>
      </c>
      <c r="D109" s="31" t="s">
        <v>710</v>
      </c>
    </row>
    <row r="110" spans="2:4" x14ac:dyDescent="0.4">
      <c r="B110" s="97" t="s">
        <v>300</v>
      </c>
      <c r="C110" s="33" t="s">
        <v>301</v>
      </c>
      <c r="D110" s="31" t="s">
        <v>710</v>
      </c>
    </row>
    <row r="111" spans="2:4" x14ac:dyDescent="0.4">
      <c r="B111" s="97" t="s">
        <v>302</v>
      </c>
      <c r="C111" s="33" t="s">
        <v>303</v>
      </c>
      <c r="D111" s="31" t="s">
        <v>710</v>
      </c>
    </row>
    <row r="112" spans="2:4" x14ac:dyDescent="0.4">
      <c r="B112" s="97" t="s">
        <v>304</v>
      </c>
      <c r="C112" s="33" t="s">
        <v>305</v>
      </c>
      <c r="D112" s="105" t="s">
        <v>101</v>
      </c>
    </row>
    <row r="113" spans="2:4" x14ac:dyDescent="0.4">
      <c r="B113" s="97" t="s">
        <v>306</v>
      </c>
      <c r="C113" s="33" t="s">
        <v>307</v>
      </c>
      <c r="D113" s="105" t="s">
        <v>101</v>
      </c>
    </row>
    <row r="114" spans="2:4" x14ac:dyDescent="0.4">
      <c r="B114" s="93" t="s">
        <v>308</v>
      </c>
      <c r="C114" s="33" t="s">
        <v>309</v>
      </c>
      <c r="D114" s="105" t="s">
        <v>101</v>
      </c>
    </row>
    <row r="115" spans="2:4" x14ac:dyDescent="0.4">
      <c r="B115" s="99" t="s">
        <v>310</v>
      </c>
      <c r="C115" s="100"/>
      <c r="D115" s="101"/>
    </row>
    <row r="116" spans="2:4" x14ac:dyDescent="0.4">
      <c r="B116" s="88" t="s">
        <v>311</v>
      </c>
      <c r="C116" s="33" t="s">
        <v>196</v>
      </c>
      <c r="D116" s="87" t="s">
        <v>711</v>
      </c>
    </row>
    <row r="117" spans="2:4" x14ac:dyDescent="0.4">
      <c r="B117" s="93" t="s">
        <v>312</v>
      </c>
      <c r="C117" s="33" t="s">
        <v>313</v>
      </c>
      <c r="D117" s="98" t="s">
        <v>598</v>
      </c>
    </row>
    <row r="118" spans="2:4" x14ac:dyDescent="0.4">
      <c r="B118" s="97" t="s">
        <v>314</v>
      </c>
      <c r="C118" s="33" t="s">
        <v>315</v>
      </c>
      <c r="D118" s="61" t="s">
        <v>138</v>
      </c>
    </row>
    <row r="119" spans="2:4" x14ac:dyDescent="0.4">
      <c r="B119" s="97" t="s">
        <v>316</v>
      </c>
      <c r="C119" s="33" t="s">
        <v>317</v>
      </c>
      <c r="D119" s="87" t="s">
        <v>598</v>
      </c>
    </row>
    <row r="120" spans="2:4" x14ac:dyDescent="0.4">
      <c r="B120" s="97" t="s">
        <v>318</v>
      </c>
      <c r="C120" s="33" t="s">
        <v>319</v>
      </c>
      <c r="D120" s="61" t="s">
        <v>170</v>
      </c>
    </row>
    <row r="121" spans="2:4" x14ac:dyDescent="0.4">
      <c r="B121" s="97" t="s">
        <v>320</v>
      </c>
      <c r="C121" s="33" t="s">
        <v>321</v>
      </c>
      <c r="D121" s="61" t="s">
        <v>95</v>
      </c>
    </row>
    <row r="122" spans="2:4" x14ac:dyDescent="0.4">
      <c r="B122" s="97" t="s">
        <v>322</v>
      </c>
      <c r="C122" s="33" t="s">
        <v>323</v>
      </c>
      <c r="D122" s="61" t="s">
        <v>95</v>
      </c>
    </row>
    <row r="123" spans="2:4" x14ac:dyDescent="0.4">
      <c r="B123" s="97" t="s">
        <v>324</v>
      </c>
      <c r="C123" s="33" t="s">
        <v>325</v>
      </c>
      <c r="D123" s="87" t="s">
        <v>712</v>
      </c>
    </row>
    <row r="124" spans="2:4" x14ac:dyDescent="0.4">
      <c r="B124" s="97" t="s">
        <v>326</v>
      </c>
      <c r="C124" s="33" t="s">
        <v>327</v>
      </c>
      <c r="D124" s="61" t="s">
        <v>81</v>
      </c>
    </row>
    <row r="125" spans="2:4" x14ac:dyDescent="0.4">
      <c r="B125" s="93" t="s">
        <v>328</v>
      </c>
      <c r="C125" s="33" t="s">
        <v>329</v>
      </c>
      <c r="D125" s="61" t="s">
        <v>81</v>
      </c>
    </row>
    <row r="126" spans="2:4" x14ac:dyDescent="0.4">
      <c r="B126" s="102" t="s">
        <v>330</v>
      </c>
      <c r="C126" s="103"/>
      <c r="D126" s="104"/>
    </row>
    <row r="127" spans="2:4" x14ac:dyDescent="0.4">
      <c r="B127" s="88" t="s">
        <v>221</v>
      </c>
      <c r="C127" s="56" t="s">
        <v>331</v>
      </c>
      <c r="D127" s="98"/>
    </row>
    <row r="128" spans="2:4" x14ac:dyDescent="0.4">
      <c r="B128" s="102" t="s">
        <v>332</v>
      </c>
      <c r="C128" s="103"/>
      <c r="D128" s="104"/>
    </row>
    <row r="129" spans="2:4" x14ac:dyDescent="0.4">
      <c r="B129" s="88" t="s">
        <v>221</v>
      </c>
      <c r="C129" s="56" t="s">
        <v>333</v>
      </c>
      <c r="D129" s="98"/>
    </row>
    <row r="130" spans="2:4" x14ac:dyDescent="0.4">
      <c r="B130" s="102" t="s">
        <v>334</v>
      </c>
      <c r="C130" s="103"/>
      <c r="D130" s="104"/>
    </row>
    <row r="131" spans="2:4" ht="27.6" x14ac:dyDescent="0.4">
      <c r="B131" s="88" t="s">
        <v>221</v>
      </c>
      <c r="C131" s="56" t="s">
        <v>335</v>
      </c>
      <c r="D131" s="98"/>
    </row>
    <row r="132" spans="2:4" x14ac:dyDescent="0.4">
      <c r="B132" s="99" t="s">
        <v>336</v>
      </c>
      <c r="C132" s="100"/>
      <c r="D132" s="101"/>
    </row>
    <row r="133" spans="2:4" x14ac:dyDescent="0.4">
      <c r="B133" s="88" t="s">
        <v>337</v>
      </c>
      <c r="C133" s="33" t="s">
        <v>196</v>
      </c>
      <c r="D133" s="87" t="s">
        <v>713</v>
      </c>
    </row>
    <row r="134" spans="2:4" x14ac:dyDescent="0.4">
      <c r="B134" s="93" t="s">
        <v>338</v>
      </c>
      <c r="C134" s="33" t="s">
        <v>339</v>
      </c>
      <c r="D134" s="61" t="s">
        <v>87</v>
      </c>
    </row>
    <row r="135" spans="2:4" x14ac:dyDescent="0.4">
      <c r="B135" s="97" t="s">
        <v>340</v>
      </c>
      <c r="C135" s="33" t="s">
        <v>319</v>
      </c>
      <c r="D135" s="61" t="s">
        <v>170</v>
      </c>
    </row>
    <row r="136" spans="2:4" x14ac:dyDescent="0.4">
      <c r="B136" s="97" t="s">
        <v>341</v>
      </c>
      <c r="C136" s="33" t="s">
        <v>323</v>
      </c>
      <c r="D136" s="61" t="s">
        <v>95</v>
      </c>
    </row>
    <row r="137" spans="2:4" x14ac:dyDescent="0.4">
      <c r="B137" s="97" t="s">
        <v>342</v>
      </c>
      <c r="C137" s="33" t="s">
        <v>343</v>
      </c>
      <c r="D137" s="61" t="s">
        <v>170</v>
      </c>
    </row>
    <row r="138" spans="2:4" x14ac:dyDescent="0.4">
      <c r="B138" s="97" t="s">
        <v>344</v>
      </c>
      <c r="C138" s="33" t="s">
        <v>345</v>
      </c>
      <c r="D138" s="61" t="s">
        <v>170</v>
      </c>
    </row>
    <row r="139" spans="2:4" x14ac:dyDescent="0.4">
      <c r="B139" s="93" t="s">
        <v>346</v>
      </c>
      <c r="C139" s="33" t="s">
        <v>347</v>
      </c>
      <c r="D139" s="61" t="s">
        <v>95</v>
      </c>
    </row>
    <row r="140" spans="2:4" x14ac:dyDescent="0.4">
      <c r="B140" s="102" t="s">
        <v>348</v>
      </c>
      <c r="C140" s="103"/>
      <c r="D140" s="104"/>
    </row>
    <row r="141" spans="2:4" x14ac:dyDescent="0.4">
      <c r="B141" s="88" t="s">
        <v>221</v>
      </c>
      <c r="C141" s="56" t="s">
        <v>349</v>
      </c>
      <c r="D141" s="98"/>
    </row>
    <row r="142" spans="2:4" x14ac:dyDescent="0.4">
      <c r="B142" s="102" t="s">
        <v>350</v>
      </c>
      <c r="C142" s="103"/>
      <c r="D142" s="104"/>
    </row>
    <row r="143" spans="2:4" x14ac:dyDescent="0.4">
      <c r="B143" s="88" t="s">
        <v>221</v>
      </c>
      <c r="C143" s="56" t="s">
        <v>351</v>
      </c>
      <c r="D143" s="98"/>
    </row>
    <row r="144" spans="2:4" x14ac:dyDescent="0.4">
      <c r="B144" s="102" t="s">
        <v>352</v>
      </c>
      <c r="C144" s="103"/>
      <c r="D144" s="104"/>
    </row>
    <row r="145" spans="2:4" x14ac:dyDescent="0.4">
      <c r="B145" s="88" t="s">
        <v>221</v>
      </c>
      <c r="C145" s="56" t="s">
        <v>353</v>
      </c>
      <c r="D145" s="98"/>
    </row>
    <row r="146" spans="2:4" x14ac:dyDescent="0.4">
      <c r="B146" s="102" t="s">
        <v>354</v>
      </c>
      <c r="C146" s="103"/>
      <c r="D146" s="104"/>
    </row>
    <row r="147" spans="2:4" x14ac:dyDescent="0.4">
      <c r="B147" s="106" t="s">
        <v>221</v>
      </c>
      <c r="C147" s="64" t="s">
        <v>355</v>
      </c>
      <c r="D147" s="107"/>
    </row>
  </sheetData>
  <mergeCells count="1">
    <mergeCell ref="B7:C7"/>
  </mergeCells>
  <hyperlinks>
    <hyperlink ref="D15" r:id="rId1" location="'Employment profile'!A1" xr:uid="{8FE218E3-C809-4811-9833-C051BF88986B}"/>
    <hyperlink ref="D16" r:id="rId2" location="'Employment profile'!A1" xr:uid="{01A3E327-E4A8-4E45-9E0D-E42CDC542758}"/>
    <hyperlink ref="D35" r:id="rId3" location="'Ethics, risk and compliance'!A1" xr:uid="{EC1418E6-B86A-4EE8-8ACE-61C11323A7F4}"/>
    <hyperlink ref="D46" r:id="rId4" location="'Energy and decarbonisation'!A1" xr:uid="{EBFC1C94-0F12-4D02-BEB2-24D35D0EA613}"/>
    <hyperlink ref="D47" r:id="rId5" location="'Energy and decarbonisation'!A1" xr:uid="{7C39FA8D-232A-4B9B-95A3-B9FA57E906E1}"/>
    <hyperlink ref="D48:D53" r:id="rId6" location="'Energy and decarbonisation'!A1" display="Energy and decarbonisation" xr:uid="{22D76690-A7D2-4817-B6BD-C08FA5BCD92D}"/>
    <hyperlink ref="D62" r:id="rId7" location="'Nature and biodiversity'!A1" xr:uid="{31BFAE47-7706-40B1-B351-B97536BDFE29}"/>
    <hyperlink ref="D64" r:id="rId8" location="'Nature and biodiversity'!A1" xr:uid="{1E055D18-5229-4DAA-9CBD-039A5C971B8C}"/>
    <hyperlink ref="D65" r:id="rId9" location="'Nature and biodiversity'!A1" xr:uid="{DE672492-E40D-46E3-8CA1-BC9B777C4700}"/>
    <hyperlink ref="D78" r:id="rId10" location="'Water stewardship'!A1" xr:uid="{E0B9B9F2-0A62-4680-A51E-B92B7846738E}"/>
    <hyperlink ref="D79:D80" r:id="rId11" location="'Water stewardship'!A1" display="Water stewardship" xr:uid="{E3AE2C82-A74F-4E4B-86ED-295EC319AA58}"/>
    <hyperlink ref="D87" r:id="rId12" location="'Community relations'!A1" xr:uid="{049C22E2-7299-4134-BDCF-3747A3497F1A}"/>
    <hyperlink ref="D89" r:id="rId13" location="'Community relations'!A1" xr:uid="{10BC86FA-395A-4FC1-9BD5-672C27178821}"/>
    <hyperlink ref="D92" r:id="rId14" location="'Aboriginal cultural heritage'!A1" xr:uid="{34CE5D04-14CD-4583-98F8-A2059B554332}"/>
    <hyperlink ref="D112" r:id="rId15" location="'Health and safety'!A1" xr:uid="{2E371137-9C95-409F-89B3-D1B2F58D12AB}"/>
    <hyperlink ref="D113:D114" r:id="rId16" location="'Health and safety'!A1" display="Health and safety" xr:uid="{3DB06B76-4A05-4CAC-A460-9E5008DCDA7D}"/>
    <hyperlink ref="D118" r:id="rId17" location="'Employment profile'!A1" xr:uid="{3FEA10EF-2218-478A-AB6D-A42B572FC9D3}"/>
    <hyperlink ref="D120" r:id="rId18" location="'Diversity, equity and inclusion'!A1" xr:uid="{9DD6CB01-46AE-4FD1-B277-A63248096A2F}"/>
    <hyperlink ref="D121" r:id="rId19" location="'Talent attraction and retention'!A1" xr:uid="{49E3369C-9E7B-4A63-B5B7-4BE3DF9E5923}"/>
    <hyperlink ref="D122" r:id="rId20" location="'Talent attraction and retention'!A1" xr:uid="{D14AC655-01D7-442F-BE40-E06CC8451B02}"/>
    <hyperlink ref="D124" r:id="rId21" location="'Ethics, risk and compliance'!A1" xr:uid="{106FD790-3E8B-4C15-B0D7-89044FF7B842}"/>
    <hyperlink ref="D125" r:id="rId22" location="'Ethics, risk and compliance'!A1" xr:uid="{405CDC46-0E5B-4E0A-A87C-0121273A814D}"/>
    <hyperlink ref="D134" r:id="rId23" location="'Community relations'!A1" xr:uid="{347470B2-98EA-4F54-A548-B717198B4BAE}"/>
    <hyperlink ref="D135" r:id="rId24" location="'Diversity, equity and inclusion'!A1" xr:uid="{45BF73EC-4622-49FF-9F64-2AA8AF99800F}"/>
    <hyperlink ref="D136" r:id="rId25" location="'Talent attraction and retention'!A1" xr:uid="{1D60DE50-F0C2-43DD-96AF-B38554D4A818}"/>
    <hyperlink ref="D139" r:id="rId26" location="'Talent attraction and retention'!A1" xr:uid="{0345C56A-1FE3-46BF-90FA-75771A430E1B}"/>
    <hyperlink ref="D73" r:id="rId27" location="'Tailings management'!A1" xr:uid="{1AB94D98-A278-4818-A97A-03361017F0BE}"/>
    <hyperlink ref="D56" r:id="rId28" location="TCFD!A1" xr:uid="{73039535-C3D0-4FAF-9681-DAEFB3D89D11}"/>
    <hyperlink ref="D21" r:id="rId29" location="TCFD!A1" xr:uid="{4AFCBB98-68CD-4784-A493-582C2B53065C}"/>
    <hyperlink ref="D29" r:id="rId30" location="'Diversity, equity and inclusion'!A1" xr:uid="{3EF18041-3ABD-447A-86F0-58EE989F141C}"/>
    <hyperlink ref="D22" r:id="rId31" location="TCFD!A1" xr:uid="{A3BCF7ED-3EF4-47C4-90DD-D1452C5DD839}"/>
    <hyperlink ref="D55" r:id="rId32" location="TCFD!A1" xr:uid="{B583B55F-A357-4895-B7B9-EEDAE42EECF5}"/>
  </hyperlinks>
  <pageMargins left="0.7" right="0.7" top="0.75" bottom="0.75" header="0.3" footer="0.3"/>
  <pageSetup paperSize="9" scale="30" orientation="portrait" r:id="rId3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3ADBA-F089-4631-BD9D-0D28C29DF7AC}">
  <sheetPr>
    <tabColor theme="1" tint="0.249977111117893"/>
    <pageSetUpPr fitToPage="1"/>
  </sheetPr>
  <dimension ref="A2:D357"/>
  <sheetViews>
    <sheetView topLeftCell="A387" workbookViewId="0">
      <selection activeCell="D404" sqref="D404"/>
    </sheetView>
  </sheetViews>
  <sheetFormatPr defaultRowHeight="16.2" x14ac:dyDescent="0.4"/>
  <cols>
    <col min="1" max="1" width="2.81640625" customWidth="1"/>
    <col min="2" max="2" width="22.90625" style="10" customWidth="1"/>
    <col min="3" max="3" width="94.453125" style="10" customWidth="1"/>
    <col min="4" max="4" width="31" style="10" customWidth="1"/>
  </cols>
  <sheetData>
    <row r="2" spans="1:4" x14ac:dyDescent="0.4">
      <c r="B2" s="9" t="s">
        <v>456</v>
      </c>
    </row>
    <row r="3" spans="1:4" x14ac:dyDescent="0.4">
      <c r="B3" s="11" t="s">
        <v>675</v>
      </c>
    </row>
    <row r="5" spans="1:4" x14ac:dyDescent="0.4">
      <c r="A5" s="12"/>
      <c r="B5" s="66" t="s">
        <v>682</v>
      </c>
      <c r="C5" s="15"/>
      <c r="D5" s="16"/>
    </row>
    <row r="6" spans="1:4" x14ac:dyDescent="0.4">
      <c r="A6" s="12"/>
      <c r="B6" s="67" t="s">
        <v>681</v>
      </c>
      <c r="C6" s="15"/>
      <c r="D6" s="16"/>
    </row>
    <row r="7" spans="1:4" x14ac:dyDescent="0.4">
      <c r="A7" s="12"/>
      <c r="B7" s="351"/>
      <c r="C7" s="351"/>
      <c r="D7" s="16"/>
    </row>
    <row r="8" spans="1:4" x14ac:dyDescent="0.4">
      <c r="A8" s="12"/>
      <c r="B8" s="352" t="s">
        <v>683</v>
      </c>
      <c r="C8" s="352"/>
      <c r="D8" s="352"/>
    </row>
    <row r="114" spans="1:4" s="345" customFormat="1" x14ac:dyDescent="0.4">
      <c r="A114" s="344"/>
      <c r="B114" s="346" t="s">
        <v>684</v>
      </c>
      <c r="C114" s="346"/>
      <c r="D114" s="346"/>
    </row>
    <row r="255" spans="1:4" s="345" customFormat="1" x14ac:dyDescent="0.4">
      <c r="A255" s="344"/>
      <c r="B255" s="346" t="s">
        <v>685</v>
      </c>
      <c r="C255" s="346"/>
      <c r="D255" s="346"/>
    </row>
    <row r="357" spans="1:4" s="345" customFormat="1" x14ac:dyDescent="0.4">
      <c r="A357" s="344"/>
      <c r="B357" s="346" t="s">
        <v>686</v>
      </c>
      <c r="C357" s="346"/>
      <c r="D357" s="346"/>
    </row>
  </sheetData>
  <mergeCells count="2">
    <mergeCell ref="B7:C7"/>
    <mergeCell ref="B8:D8"/>
  </mergeCells>
  <pageMargins left="0.7" right="0.7" top="0.75" bottom="0.75" header="0.3" footer="0.3"/>
  <pageSetup paperSize="9" scale="1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A63D0-CCCB-4338-8AEF-9A2D0C69996F}">
  <sheetPr>
    <tabColor rgb="FF92D050"/>
    <pageSetUpPr fitToPage="1"/>
  </sheetPr>
  <dimension ref="A2:I13"/>
  <sheetViews>
    <sheetView workbookViewId="0">
      <selection activeCell="D16" sqref="D16"/>
    </sheetView>
  </sheetViews>
  <sheetFormatPr defaultRowHeight="16.2" x14ac:dyDescent="0.4"/>
  <cols>
    <col min="1" max="1" width="2.81640625" customWidth="1"/>
    <col min="2" max="2" width="33.36328125" style="10" customWidth="1"/>
    <col min="3" max="9" width="11.08984375" style="10" customWidth="1"/>
  </cols>
  <sheetData>
    <row r="2" spans="1:9" x14ac:dyDescent="0.4">
      <c r="B2" s="9" t="s">
        <v>456</v>
      </c>
    </row>
    <row r="3" spans="1:9" x14ac:dyDescent="0.4">
      <c r="B3" s="11" t="s">
        <v>675</v>
      </c>
    </row>
    <row r="5" spans="1:9" x14ac:dyDescent="0.4">
      <c r="A5" s="12"/>
      <c r="B5" s="13" t="s">
        <v>356</v>
      </c>
      <c r="C5" s="14"/>
      <c r="D5" s="14"/>
      <c r="E5" s="14"/>
      <c r="F5" s="15"/>
      <c r="G5" s="16"/>
      <c r="H5" s="16"/>
      <c r="I5" s="17"/>
    </row>
    <row r="6" spans="1:9" x14ac:dyDescent="0.4">
      <c r="A6" s="12"/>
      <c r="B6" s="19"/>
      <c r="C6" s="20" t="s">
        <v>14</v>
      </c>
      <c r="D6" s="21" t="s">
        <v>15</v>
      </c>
      <c r="E6" s="22" t="s">
        <v>16</v>
      </c>
      <c r="F6" s="22" t="s">
        <v>17</v>
      </c>
      <c r="G6" s="22" t="s">
        <v>18</v>
      </c>
      <c r="H6" s="22" t="s">
        <v>19</v>
      </c>
      <c r="I6" s="22" t="s">
        <v>20</v>
      </c>
    </row>
    <row r="7" spans="1:9" x14ac:dyDescent="0.4">
      <c r="A7" s="12"/>
      <c r="B7" s="23" t="s">
        <v>357</v>
      </c>
      <c r="C7" s="23" t="s">
        <v>43</v>
      </c>
      <c r="D7" s="292" t="s">
        <v>680</v>
      </c>
      <c r="E7" s="109">
        <v>331.57</v>
      </c>
      <c r="F7" s="110">
        <v>125.729</v>
      </c>
      <c r="G7" s="27" t="s">
        <v>358</v>
      </c>
      <c r="H7" s="27"/>
      <c r="I7" s="27"/>
    </row>
    <row r="8" spans="1:9" ht="27.6" x14ac:dyDescent="0.4">
      <c r="A8" s="12"/>
      <c r="B8" s="33" t="s">
        <v>359</v>
      </c>
      <c r="C8" s="72" t="s">
        <v>43</v>
      </c>
      <c r="D8" s="292" t="s">
        <v>680</v>
      </c>
      <c r="E8" s="109">
        <v>1191.1780000000001</v>
      </c>
      <c r="F8" s="112">
        <v>467</v>
      </c>
      <c r="G8" s="32" t="s">
        <v>358</v>
      </c>
      <c r="H8" s="32"/>
      <c r="I8" s="32"/>
    </row>
    <row r="9" spans="1:9" ht="27.6" x14ac:dyDescent="0.4">
      <c r="A9" s="12"/>
      <c r="B9" s="33" t="s">
        <v>360</v>
      </c>
      <c r="C9" s="72" t="s">
        <v>43</v>
      </c>
      <c r="D9" s="292" t="s">
        <v>680</v>
      </c>
      <c r="E9" s="109">
        <v>0.36399999999999999</v>
      </c>
      <c r="F9" s="112">
        <v>0.14299999999999999</v>
      </c>
      <c r="G9" s="32" t="s">
        <v>358</v>
      </c>
      <c r="H9" s="32"/>
      <c r="I9" s="32"/>
    </row>
    <row r="10" spans="1:9" ht="27.6" x14ac:dyDescent="0.4">
      <c r="A10" s="12"/>
      <c r="B10" s="33" t="s">
        <v>361</v>
      </c>
      <c r="C10" s="72" t="s">
        <v>43</v>
      </c>
      <c r="D10" s="292" t="s">
        <v>680</v>
      </c>
      <c r="E10" s="109">
        <v>1179.202</v>
      </c>
      <c r="F10" s="112">
        <v>572.18499999999995</v>
      </c>
      <c r="G10" s="32" t="s">
        <v>358</v>
      </c>
      <c r="H10" s="32"/>
      <c r="I10" s="32"/>
    </row>
    <row r="11" spans="1:9" x14ac:dyDescent="0.4">
      <c r="A11" s="12"/>
      <c r="B11" s="33" t="s">
        <v>362</v>
      </c>
      <c r="C11" s="33" t="s">
        <v>43</v>
      </c>
      <c r="D11" s="292" t="s">
        <v>680</v>
      </c>
      <c r="E11" s="113">
        <v>8.1300000000000011E-5</v>
      </c>
      <c r="F11" s="114">
        <v>8.4999999999999999E-6</v>
      </c>
      <c r="G11" s="32" t="s">
        <v>358</v>
      </c>
      <c r="H11" s="32"/>
      <c r="I11" s="32"/>
    </row>
    <row r="12" spans="1:9" x14ac:dyDescent="0.4">
      <c r="A12" s="12"/>
      <c r="B12" s="33" t="s">
        <v>363</v>
      </c>
      <c r="C12" s="33" t="s">
        <v>43</v>
      </c>
      <c r="D12" s="292" t="s">
        <v>680</v>
      </c>
      <c r="E12" s="115">
        <v>7.9480000000000009E-2</v>
      </c>
      <c r="F12" s="116">
        <v>1.9300000000000001E-2</v>
      </c>
      <c r="G12" s="32" t="s">
        <v>358</v>
      </c>
      <c r="H12" s="32"/>
      <c r="I12" s="32"/>
    </row>
    <row r="13" spans="1:9" ht="27.6" x14ac:dyDescent="0.4">
      <c r="A13" s="12"/>
      <c r="B13" s="36" t="s">
        <v>364</v>
      </c>
      <c r="C13" s="117" t="s">
        <v>43</v>
      </c>
      <c r="D13" s="342" t="s">
        <v>680</v>
      </c>
      <c r="E13" s="119">
        <v>88.933000000000007</v>
      </c>
      <c r="F13" s="119">
        <v>34.871000000000002</v>
      </c>
      <c r="G13" s="41" t="s">
        <v>358</v>
      </c>
      <c r="H13" s="41"/>
      <c r="I13" s="41"/>
    </row>
  </sheetData>
  <pageMargins left="0.7" right="0.7" top="0.75" bottom="0.75" header="0.3" footer="0.3"/>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D15A3-198A-4049-976D-A0D688671344}">
  <sheetPr>
    <tabColor rgb="FF92D050"/>
    <pageSetUpPr fitToPage="1"/>
  </sheetPr>
  <dimension ref="A2:I34"/>
  <sheetViews>
    <sheetView topLeftCell="A11" workbookViewId="0">
      <selection activeCell="D16" sqref="D16"/>
    </sheetView>
  </sheetViews>
  <sheetFormatPr defaultRowHeight="16.2" x14ac:dyDescent="0.4"/>
  <cols>
    <col min="1" max="1" width="2.81640625" customWidth="1"/>
    <col min="2" max="2" width="33.36328125" style="10" customWidth="1"/>
    <col min="3" max="9" width="11.08984375" style="10" customWidth="1"/>
  </cols>
  <sheetData>
    <row r="2" spans="1:9" x14ac:dyDescent="0.4">
      <c r="B2" s="9" t="s">
        <v>456</v>
      </c>
    </row>
    <row r="3" spans="1:9" x14ac:dyDescent="0.4">
      <c r="B3" s="11" t="s">
        <v>675</v>
      </c>
    </row>
    <row r="5" spans="1:9" x14ac:dyDescent="0.4">
      <c r="A5" s="12"/>
      <c r="B5" s="13" t="s">
        <v>365</v>
      </c>
      <c r="C5" s="11"/>
      <c r="D5" s="11"/>
      <c r="E5" s="11"/>
      <c r="F5" s="15"/>
      <c r="G5" s="16"/>
      <c r="H5" s="16"/>
      <c r="I5" s="17"/>
    </row>
    <row r="6" spans="1:9" x14ac:dyDescent="0.4">
      <c r="A6" s="12"/>
      <c r="B6" s="19"/>
      <c r="C6" s="20" t="s">
        <v>14</v>
      </c>
      <c r="D6" s="21" t="s">
        <v>15</v>
      </c>
      <c r="E6" s="22" t="s">
        <v>16</v>
      </c>
      <c r="F6" s="22" t="s">
        <v>17</v>
      </c>
      <c r="G6" s="22" t="s">
        <v>18</v>
      </c>
      <c r="H6" s="22" t="s">
        <v>19</v>
      </c>
      <c r="I6" s="22" t="s">
        <v>20</v>
      </c>
    </row>
    <row r="7" spans="1:9" x14ac:dyDescent="0.4">
      <c r="A7" s="12"/>
      <c r="B7" s="23" t="s">
        <v>366</v>
      </c>
      <c r="C7" s="23"/>
      <c r="D7" s="23"/>
      <c r="E7" s="120"/>
      <c r="F7" s="26"/>
      <c r="G7" s="27"/>
      <c r="H7" s="27"/>
      <c r="I7" s="27"/>
    </row>
    <row r="8" spans="1:9" x14ac:dyDescent="0.4">
      <c r="A8" s="12"/>
      <c r="B8" s="28" t="s">
        <v>367</v>
      </c>
      <c r="C8" s="33" t="s">
        <v>73</v>
      </c>
      <c r="D8" s="285">
        <v>1</v>
      </c>
      <c r="E8" s="122">
        <v>1</v>
      </c>
      <c r="F8" s="123">
        <v>1</v>
      </c>
      <c r="G8" s="123">
        <v>1</v>
      </c>
      <c r="H8" s="32"/>
      <c r="I8" s="32"/>
    </row>
    <row r="9" spans="1:9" x14ac:dyDescent="0.4">
      <c r="A9" s="12"/>
      <c r="B9" s="28" t="s">
        <v>368</v>
      </c>
      <c r="C9" s="33" t="s">
        <v>73</v>
      </c>
      <c r="D9" s="285">
        <v>1</v>
      </c>
      <c r="E9" s="122">
        <v>1</v>
      </c>
      <c r="F9" s="123">
        <v>1</v>
      </c>
      <c r="G9" s="123">
        <v>1</v>
      </c>
      <c r="H9" s="32"/>
      <c r="I9" s="32"/>
    </row>
    <row r="10" spans="1:9" x14ac:dyDescent="0.4">
      <c r="A10" s="12"/>
      <c r="B10" s="28" t="s">
        <v>369</v>
      </c>
      <c r="C10" s="33" t="s">
        <v>73</v>
      </c>
      <c r="D10" s="293" t="s">
        <v>358</v>
      </c>
      <c r="E10" s="32" t="s">
        <v>358</v>
      </c>
      <c r="F10" s="124" t="s">
        <v>358</v>
      </c>
      <c r="G10" s="124" t="s">
        <v>358</v>
      </c>
      <c r="H10" s="32"/>
      <c r="I10" s="32"/>
    </row>
    <row r="11" spans="1:9" ht="27.6" x14ac:dyDescent="0.4">
      <c r="A11" s="12"/>
      <c r="B11" s="72" t="s">
        <v>370</v>
      </c>
      <c r="C11" s="33"/>
      <c r="D11" s="33"/>
      <c r="E11" s="32"/>
      <c r="F11" s="125"/>
      <c r="G11" s="32"/>
      <c r="H11" s="32"/>
      <c r="I11" s="32"/>
    </row>
    <row r="12" spans="1:9" x14ac:dyDescent="0.4">
      <c r="A12" s="12"/>
      <c r="B12" s="28" t="s">
        <v>371</v>
      </c>
      <c r="C12" s="33" t="s">
        <v>76</v>
      </c>
      <c r="D12" s="121">
        <v>0</v>
      </c>
      <c r="E12" s="122">
        <v>0</v>
      </c>
      <c r="F12" s="123">
        <v>0</v>
      </c>
      <c r="G12" s="126"/>
      <c r="H12" s="32"/>
      <c r="I12" s="32"/>
    </row>
    <row r="13" spans="1:9" x14ac:dyDescent="0.4">
      <c r="A13" s="12"/>
      <c r="B13" s="127" t="s">
        <v>372</v>
      </c>
      <c r="C13" s="36" t="s">
        <v>76</v>
      </c>
      <c r="D13" s="128">
        <v>0</v>
      </c>
      <c r="E13" s="40">
        <v>0</v>
      </c>
      <c r="F13" s="40">
        <v>0</v>
      </c>
      <c r="G13" s="41"/>
      <c r="H13" s="41"/>
      <c r="I13" s="41"/>
    </row>
    <row r="14" spans="1:9" x14ac:dyDescent="0.4">
      <c r="A14" s="12"/>
      <c r="B14" s="42"/>
      <c r="C14" s="43"/>
      <c r="D14" s="43"/>
      <c r="E14" s="43"/>
      <c r="F14" s="43"/>
      <c r="G14" s="43"/>
      <c r="H14" s="43"/>
      <c r="I14" s="44"/>
    </row>
    <row r="15" spans="1:9" x14ac:dyDescent="0.4">
      <c r="A15" s="12"/>
      <c r="B15" s="13" t="s">
        <v>373</v>
      </c>
      <c r="C15" s="11"/>
      <c r="D15" s="11"/>
      <c r="E15" s="11"/>
      <c r="F15" s="15"/>
      <c r="G15" s="16"/>
      <c r="H15" s="16"/>
      <c r="I15" s="17"/>
    </row>
    <row r="16" spans="1:9" x14ac:dyDescent="0.4">
      <c r="A16" s="12"/>
      <c r="B16" s="19"/>
      <c r="C16" s="20" t="s">
        <v>14</v>
      </c>
      <c r="D16" s="21" t="s">
        <v>15</v>
      </c>
      <c r="E16" s="22" t="s">
        <v>16</v>
      </c>
      <c r="F16" s="22" t="s">
        <v>17</v>
      </c>
      <c r="G16" s="22" t="s">
        <v>18</v>
      </c>
      <c r="H16" s="22" t="s">
        <v>19</v>
      </c>
      <c r="I16" s="22" t="s">
        <v>20</v>
      </c>
    </row>
    <row r="17" spans="1:9" x14ac:dyDescent="0.4">
      <c r="A17" s="12"/>
      <c r="B17" s="23" t="s">
        <v>374</v>
      </c>
      <c r="C17" s="23"/>
      <c r="D17" s="23"/>
      <c r="E17" s="120"/>
      <c r="F17" s="26"/>
      <c r="G17" s="27"/>
      <c r="H17" s="27"/>
      <c r="I17" s="27"/>
    </row>
    <row r="18" spans="1:9" ht="27.6" x14ac:dyDescent="0.4">
      <c r="A18" s="12"/>
      <c r="B18" s="130" t="s">
        <v>375</v>
      </c>
      <c r="C18" s="33" t="s">
        <v>376</v>
      </c>
      <c r="D18" s="328">
        <f>43.9342</f>
        <v>43.934199999999997</v>
      </c>
      <c r="E18" s="32">
        <v>48.21</v>
      </c>
      <c r="F18" s="123"/>
      <c r="G18" s="123"/>
      <c r="H18" s="32"/>
      <c r="I18" s="32"/>
    </row>
    <row r="19" spans="1:9" x14ac:dyDescent="0.4">
      <c r="A19" s="12"/>
      <c r="B19" s="127" t="s">
        <v>377</v>
      </c>
      <c r="C19" s="36" t="s">
        <v>376</v>
      </c>
      <c r="D19" s="128">
        <v>0</v>
      </c>
      <c r="E19" s="41">
        <v>0</v>
      </c>
      <c r="F19" s="131"/>
      <c r="G19" s="131"/>
      <c r="H19" s="41"/>
      <c r="I19" s="41"/>
    </row>
    <row r="20" spans="1:9" x14ac:dyDescent="0.4">
      <c r="A20" s="12"/>
      <c r="B20" s="42"/>
      <c r="C20" s="132"/>
      <c r="D20" s="132"/>
      <c r="E20" s="132"/>
      <c r="F20" s="133"/>
      <c r="G20" s="134"/>
      <c r="H20" s="134"/>
      <c r="I20" s="135"/>
    </row>
    <row r="21" spans="1:9" x14ac:dyDescent="0.4">
      <c r="A21" s="12"/>
      <c r="B21" s="13" t="s">
        <v>378</v>
      </c>
      <c r="C21" s="11"/>
      <c r="D21" s="11"/>
      <c r="E21" s="11"/>
      <c r="F21" s="15"/>
      <c r="G21" s="16"/>
      <c r="H21" s="16"/>
      <c r="I21" s="17"/>
    </row>
    <row r="22" spans="1:9" x14ac:dyDescent="0.4">
      <c r="A22" s="12"/>
      <c r="B22" s="19"/>
      <c r="C22" s="20" t="s">
        <v>14</v>
      </c>
      <c r="D22" s="21" t="s">
        <v>15</v>
      </c>
      <c r="E22" s="22" t="s">
        <v>16</v>
      </c>
      <c r="F22" s="22" t="s">
        <v>17</v>
      </c>
      <c r="G22" s="22" t="s">
        <v>18</v>
      </c>
      <c r="H22" s="22" t="s">
        <v>19</v>
      </c>
      <c r="I22" s="22" t="s">
        <v>20</v>
      </c>
    </row>
    <row r="23" spans="1:9" ht="27.6" x14ac:dyDescent="0.4">
      <c r="A23" s="12"/>
      <c r="B23" s="70" t="s">
        <v>379</v>
      </c>
      <c r="C23" s="23"/>
      <c r="D23" s="23"/>
      <c r="E23" s="120"/>
      <c r="F23" s="26"/>
      <c r="G23" s="27"/>
      <c r="H23" s="27"/>
      <c r="I23" s="27"/>
    </row>
    <row r="24" spans="1:9" x14ac:dyDescent="0.4">
      <c r="A24" s="12"/>
      <c r="B24" s="28" t="s">
        <v>380</v>
      </c>
      <c r="C24" s="33" t="s">
        <v>381</v>
      </c>
      <c r="D24" s="328">
        <v>357.33</v>
      </c>
      <c r="E24" s="32">
        <v>343.18</v>
      </c>
      <c r="F24" s="31"/>
      <c r="G24" s="32"/>
      <c r="H24" s="32"/>
      <c r="I24" s="32"/>
    </row>
    <row r="25" spans="1:9" x14ac:dyDescent="0.4">
      <c r="A25" s="12"/>
      <c r="B25" s="33" t="s">
        <v>382</v>
      </c>
      <c r="C25" s="33"/>
      <c r="D25" s="59"/>
      <c r="E25" s="136"/>
      <c r="F25" s="31"/>
      <c r="G25" s="32"/>
      <c r="H25" s="32"/>
      <c r="I25" s="32"/>
    </row>
    <row r="26" spans="1:9" x14ac:dyDescent="0.4">
      <c r="A26" s="12"/>
      <c r="B26" s="127" t="s">
        <v>383</v>
      </c>
      <c r="C26" s="36" t="s">
        <v>381</v>
      </c>
      <c r="D26" s="128">
        <v>25</v>
      </c>
      <c r="E26" s="41">
        <v>25</v>
      </c>
      <c r="F26" s="131"/>
      <c r="G26" s="131"/>
      <c r="H26" s="41"/>
      <c r="I26" s="41"/>
    </row>
    <row r="27" spans="1:9" x14ac:dyDescent="0.4">
      <c r="A27" s="12"/>
      <c r="B27" s="42"/>
      <c r="C27" s="132"/>
      <c r="D27" s="132"/>
      <c r="E27" s="132"/>
      <c r="F27" s="133"/>
      <c r="G27" s="134"/>
      <c r="H27" s="134"/>
      <c r="I27" s="135"/>
    </row>
    <row r="28" spans="1:9" x14ac:dyDescent="0.4">
      <c r="A28" s="12"/>
      <c r="B28" s="13" t="s">
        <v>384</v>
      </c>
      <c r="C28" s="11"/>
      <c r="D28" s="11"/>
      <c r="E28" s="11"/>
      <c r="F28" s="15"/>
      <c r="G28" s="16"/>
      <c r="H28" s="16"/>
      <c r="I28" s="17"/>
    </row>
    <row r="29" spans="1:9" x14ac:dyDescent="0.4">
      <c r="A29" s="12"/>
      <c r="B29" s="19"/>
      <c r="C29" s="20" t="s">
        <v>14</v>
      </c>
      <c r="D29" s="21" t="s">
        <v>15</v>
      </c>
      <c r="E29" s="22" t="s">
        <v>16</v>
      </c>
      <c r="F29" s="22" t="s">
        <v>17</v>
      </c>
      <c r="G29" s="22" t="s">
        <v>18</v>
      </c>
      <c r="H29" s="22" t="s">
        <v>19</v>
      </c>
      <c r="I29" s="22" t="s">
        <v>20</v>
      </c>
    </row>
    <row r="30" spans="1:9" x14ac:dyDescent="0.4">
      <c r="A30" s="12"/>
      <c r="B30" s="23" t="s">
        <v>385</v>
      </c>
      <c r="C30" s="23"/>
      <c r="D30" s="23"/>
      <c r="E30" s="120"/>
      <c r="F30" s="26"/>
      <c r="G30" s="27"/>
      <c r="H30" s="27"/>
      <c r="I30" s="27"/>
    </row>
    <row r="31" spans="1:9" ht="27.6" x14ac:dyDescent="0.4">
      <c r="A31" s="12"/>
      <c r="B31" s="130" t="s">
        <v>386</v>
      </c>
      <c r="C31" s="33"/>
      <c r="D31" s="293" t="s">
        <v>387</v>
      </c>
      <c r="E31" s="32" t="s">
        <v>387</v>
      </c>
      <c r="F31" s="31"/>
      <c r="G31" s="32"/>
      <c r="H31" s="32"/>
      <c r="I31" s="32"/>
    </row>
    <row r="32" spans="1:9" x14ac:dyDescent="0.4">
      <c r="A32" s="12"/>
      <c r="B32" s="137" t="s">
        <v>388</v>
      </c>
      <c r="C32" s="33" t="s">
        <v>389</v>
      </c>
      <c r="D32" s="293">
        <v>0</v>
      </c>
      <c r="E32" s="32">
        <v>0</v>
      </c>
      <c r="F32" s="31"/>
      <c r="G32" s="32"/>
      <c r="H32" s="32"/>
      <c r="I32" s="32"/>
    </row>
    <row r="33" spans="1:9" x14ac:dyDescent="0.4">
      <c r="A33" s="12"/>
      <c r="B33" s="138" t="s">
        <v>390</v>
      </c>
      <c r="C33" s="33" t="s">
        <v>389</v>
      </c>
      <c r="D33" s="293">
        <v>0</v>
      </c>
      <c r="E33" s="32">
        <v>0</v>
      </c>
      <c r="F33" s="31"/>
      <c r="G33" s="32"/>
      <c r="H33" s="32"/>
      <c r="I33" s="32"/>
    </row>
    <row r="34" spans="1:9" ht="41.4" x14ac:dyDescent="0.4">
      <c r="A34" s="12"/>
      <c r="B34" s="139" t="s">
        <v>391</v>
      </c>
      <c r="C34" s="36" t="s">
        <v>389</v>
      </c>
      <c r="D34" s="294" t="s">
        <v>387</v>
      </c>
      <c r="E34" s="41" t="s">
        <v>387</v>
      </c>
      <c r="F34" s="140"/>
      <c r="G34" s="41"/>
      <c r="H34" s="41"/>
      <c r="I34" s="41"/>
    </row>
  </sheetData>
  <pageMargins left="0.7" right="0.7" top="0.75" bottom="0.75" header="0.3" footer="0.3"/>
  <pageSetup paperSize="9"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E0CA4-B6A8-473F-A261-EE96B242B1AF}">
  <sheetPr>
    <tabColor rgb="FF92D050"/>
    <pageSetUpPr fitToPage="1"/>
  </sheetPr>
  <dimension ref="A2:I47"/>
  <sheetViews>
    <sheetView workbookViewId="0">
      <selection activeCell="D16" sqref="D16"/>
    </sheetView>
  </sheetViews>
  <sheetFormatPr defaultRowHeight="16.2" x14ac:dyDescent="0.4"/>
  <cols>
    <col min="1" max="1" width="2.81640625" customWidth="1"/>
    <col min="2" max="2" width="33.36328125" style="10" customWidth="1"/>
    <col min="3" max="9" width="11.08984375" style="10" customWidth="1"/>
  </cols>
  <sheetData>
    <row r="2" spans="1:9" x14ac:dyDescent="0.4">
      <c r="B2" s="9" t="s">
        <v>456</v>
      </c>
    </row>
    <row r="3" spans="1:9" x14ac:dyDescent="0.4">
      <c r="B3" s="11" t="s">
        <v>675</v>
      </c>
    </row>
    <row r="5" spans="1:9" x14ac:dyDescent="0.4">
      <c r="A5" s="12"/>
      <c r="B5" s="13" t="s">
        <v>392</v>
      </c>
      <c r="C5" s="11"/>
      <c r="D5" s="11"/>
      <c r="E5" s="11"/>
      <c r="F5" s="15"/>
      <c r="G5" s="16"/>
      <c r="H5" s="16"/>
      <c r="I5" s="17"/>
    </row>
    <row r="6" spans="1:9" x14ac:dyDescent="0.4">
      <c r="A6" s="12"/>
      <c r="B6" s="20"/>
      <c r="C6" s="20" t="s">
        <v>14</v>
      </c>
      <c r="D6" s="21" t="s">
        <v>15</v>
      </c>
      <c r="E6" s="22" t="s">
        <v>16</v>
      </c>
      <c r="F6" s="22" t="s">
        <v>17</v>
      </c>
      <c r="G6" s="22" t="s">
        <v>18</v>
      </c>
      <c r="H6" s="22" t="s">
        <v>19</v>
      </c>
      <c r="I6" s="22" t="s">
        <v>20</v>
      </c>
    </row>
    <row r="7" spans="1:9" ht="41.4" x14ac:dyDescent="0.4">
      <c r="A7" s="12"/>
      <c r="B7" s="23" t="s">
        <v>393</v>
      </c>
      <c r="C7" s="141" t="s">
        <v>394</v>
      </c>
      <c r="D7" s="295" t="s">
        <v>680</v>
      </c>
      <c r="E7" s="26">
        <v>61323</v>
      </c>
      <c r="F7" s="26">
        <v>23752</v>
      </c>
      <c r="G7" s="27">
        <v>11434</v>
      </c>
      <c r="H7" s="27">
        <v>5520</v>
      </c>
      <c r="I7" s="27">
        <v>2043</v>
      </c>
    </row>
    <row r="8" spans="1:9" ht="27.6" x14ac:dyDescent="0.4">
      <c r="A8" s="12"/>
      <c r="B8" s="36" t="s">
        <v>395</v>
      </c>
      <c r="C8" s="37" t="s">
        <v>37</v>
      </c>
      <c r="D8" s="297" t="s">
        <v>680</v>
      </c>
      <c r="E8" s="142">
        <v>31.5</v>
      </c>
      <c r="F8" s="41">
        <v>35</v>
      </c>
      <c r="G8" s="41">
        <v>40</v>
      </c>
      <c r="H8" s="41">
        <v>27</v>
      </c>
      <c r="I8" s="41" t="s">
        <v>396</v>
      </c>
    </row>
    <row r="9" spans="1:9" x14ac:dyDescent="0.4">
      <c r="A9" s="12"/>
      <c r="B9" s="42"/>
      <c r="C9" s="43"/>
      <c r="D9" s="43"/>
      <c r="E9" s="43"/>
      <c r="F9" s="43"/>
      <c r="G9" s="43"/>
      <c r="H9" s="43"/>
      <c r="I9" s="44"/>
    </row>
    <row r="10" spans="1:9" x14ac:dyDescent="0.4">
      <c r="A10" s="12"/>
      <c r="B10" s="20"/>
      <c r="C10" s="20" t="s">
        <v>14</v>
      </c>
      <c r="D10" s="21" t="s">
        <v>15</v>
      </c>
      <c r="E10" s="22" t="s">
        <v>16</v>
      </c>
      <c r="F10" s="22" t="s">
        <v>17</v>
      </c>
      <c r="G10" s="22" t="s">
        <v>18</v>
      </c>
      <c r="H10" s="22" t="s">
        <v>19</v>
      </c>
      <c r="I10" s="22" t="s">
        <v>20</v>
      </c>
    </row>
    <row r="11" spans="1:9" x14ac:dyDescent="0.4">
      <c r="A11" s="12"/>
      <c r="B11" s="23" t="s">
        <v>397</v>
      </c>
      <c r="C11" s="23"/>
      <c r="D11" s="23"/>
      <c r="E11" s="120"/>
      <c r="F11" s="26"/>
      <c r="G11" s="27"/>
      <c r="H11" s="27"/>
      <c r="I11" s="27"/>
    </row>
    <row r="12" spans="1:9" ht="27.6" x14ac:dyDescent="0.4">
      <c r="A12" s="12"/>
      <c r="B12" s="28" t="s">
        <v>398</v>
      </c>
      <c r="C12" s="33" t="s">
        <v>399</v>
      </c>
      <c r="D12" s="295" t="s">
        <v>680</v>
      </c>
      <c r="E12" s="32">
        <f>E7</f>
        <v>61323</v>
      </c>
      <c r="F12" s="31"/>
      <c r="G12" s="32"/>
      <c r="H12" s="32"/>
      <c r="I12" s="32"/>
    </row>
    <row r="13" spans="1:9" ht="27.6" x14ac:dyDescent="0.4">
      <c r="A13" s="12"/>
      <c r="B13" s="28" t="s">
        <v>400</v>
      </c>
      <c r="C13" s="33" t="s">
        <v>399</v>
      </c>
      <c r="D13" s="295" t="s">
        <v>680</v>
      </c>
      <c r="E13" s="32" t="s">
        <v>358</v>
      </c>
      <c r="F13" s="31"/>
      <c r="G13" s="32"/>
      <c r="H13" s="32"/>
      <c r="I13" s="32"/>
    </row>
    <row r="14" spans="1:9" x14ac:dyDescent="0.4">
      <c r="A14" s="12"/>
      <c r="B14" s="144" t="s">
        <v>401</v>
      </c>
      <c r="C14" s="33"/>
      <c r="D14" s="33"/>
      <c r="E14" s="145"/>
      <c r="F14" s="31"/>
      <c r="G14" s="32"/>
      <c r="H14" s="32"/>
      <c r="I14" s="32"/>
    </row>
    <row r="15" spans="1:9" ht="27.6" x14ac:dyDescent="0.4">
      <c r="A15" s="12"/>
      <c r="B15" s="28" t="s">
        <v>402</v>
      </c>
      <c r="C15" s="33" t="s">
        <v>403</v>
      </c>
      <c r="D15" s="295" t="s">
        <v>680</v>
      </c>
      <c r="E15" s="32">
        <v>0</v>
      </c>
      <c r="F15" s="31"/>
      <c r="G15" s="32"/>
      <c r="H15" s="32"/>
      <c r="I15" s="32"/>
    </row>
    <row r="16" spans="1:9" ht="27.6" x14ac:dyDescent="0.4">
      <c r="A16" s="12"/>
      <c r="B16" s="28" t="s">
        <v>404</v>
      </c>
      <c r="C16" s="33" t="s">
        <v>403</v>
      </c>
      <c r="D16" s="295" t="s">
        <v>680</v>
      </c>
      <c r="E16" s="146">
        <v>31.5</v>
      </c>
      <c r="F16" s="32"/>
      <c r="G16" s="32"/>
      <c r="H16" s="32"/>
      <c r="I16" s="32"/>
    </row>
    <row r="17" spans="1:9" x14ac:dyDescent="0.4">
      <c r="A17" s="12"/>
      <c r="B17" s="33" t="s">
        <v>405</v>
      </c>
      <c r="C17" s="33"/>
      <c r="D17" s="33"/>
      <c r="E17" s="145"/>
      <c r="F17" s="31"/>
      <c r="G17" s="32"/>
      <c r="H17" s="32"/>
      <c r="I17" s="32"/>
    </row>
    <row r="18" spans="1:9" ht="27.6" x14ac:dyDescent="0.4">
      <c r="B18" s="28" t="s">
        <v>406</v>
      </c>
      <c r="C18" s="33" t="s">
        <v>407</v>
      </c>
      <c r="D18" s="296" t="s">
        <v>408</v>
      </c>
      <c r="E18" s="32" t="s">
        <v>408</v>
      </c>
      <c r="F18" s="31"/>
      <c r="G18" s="32"/>
      <c r="H18" s="32"/>
      <c r="I18" s="32"/>
    </row>
    <row r="19" spans="1:9" ht="27.6" x14ac:dyDescent="0.4">
      <c r="B19" s="127" t="s">
        <v>409</v>
      </c>
      <c r="C19" s="36" t="s">
        <v>407</v>
      </c>
      <c r="D19" s="298" t="s">
        <v>408</v>
      </c>
      <c r="E19" s="129" t="s">
        <v>408</v>
      </c>
      <c r="F19" s="140"/>
      <c r="G19" s="41"/>
      <c r="H19" s="41"/>
      <c r="I19" s="41"/>
    </row>
    <row r="20" spans="1:9" x14ac:dyDescent="0.4">
      <c r="B20" s="11"/>
      <c r="C20" s="11"/>
      <c r="D20" s="11"/>
      <c r="E20" s="11"/>
      <c r="F20" s="11"/>
      <c r="G20" s="11"/>
      <c r="H20" s="11"/>
      <c r="I20" s="11"/>
    </row>
    <row r="21" spans="1:9" x14ac:dyDescent="0.4">
      <c r="A21" s="12"/>
      <c r="B21" s="13" t="s">
        <v>410</v>
      </c>
      <c r="C21" s="11"/>
      <c r="D21" s="11"/>
      <c r="E21" s="11"/>
      <c r="F21" s="15"/>
      <c r="G21" s="16"/>
      <c r="H21" s="16"/>
      <c r="I21" s="17"/>
    </row>
    <row r="22" spans="1:9" x14ac:dyDescent="0.4">
      <c r="A22" s="12"/>
      <c r="B22" s="19"/>
      <c r="C22" s="20" t="s">
        <v>14</v>
      </c>
      <c r="D22" s="21" t="s">
        <v>15</v>
      </c>
      <c r="E22" s="22" t="s">
        <v>16</v>
      </c>
      <c r="F22" s="22" t="s">
        <v>17</v>
      </c>
      <c r="G22" s="22" t="s">
        <v>18</v>
      </c>
      <c r="H22" s="22" t="s">
        <v>19</v>
      </c>
      <c r="I22" s="22" t="s">
        <v>20</v>
      </c>
    </row>
    <row r="23" spans="1:9" ht="27.6" x14ac:dyDescent="0.4">
      <c r="A23" s="12"/>
      <c r="B23" s="147" t="s">
        <v>411</v>
      </c>
      <c r="C23" s="62" t="s">
        <v>412</v>
      </c>
      <c r="D23" s="299" t="s">
        <v>680</v>
      </c>
      <c r="E23" s="149" t="s">
        <v>413</v>
      </c>
      <c r="F23" s="143" t="s">
        <v>358</v>
      </c>
      <c r="G23" s="143" t="s">
        <v>358</v>
      </c>
      <c r="H23" s="143" t="s">
        <v>358</v>
      </c>
      <c r="I23" s="143" t="s">
        <v>358</v>
      </c>
    </row>
    <row r="24" spans="1:9" x14ac:dyDescent="0.4">
      <c r="B24" s="11"/>
      <c r="C24" s="11"/>
      <c r="D24" s="11"/>
      <c r="E24" s="11"/>
      <c r="F24" s="11"/>
      <c r="G24" s="11"/>
      <c r="H24" s="11"/>
      <c r="I24" s="11"/>
    </row>
    <row r="25" spans="1:9" x14ac:dyDescent="0.4">
      <c r="A25" s="12"/>
      <c r="B25" s="13" t="s">
        <v>414</v>
      </c>
      <c r="C25" s="11"/>
      <c r="D25" s="11"/>
      <c r="E25" s="11"/>
      <c r="F25" s="15"/>
      <c r="G25" s="16"/>
      <c r="H25" s="16"/>
      <c r="I25" s="17"/>
    </row>
    <row r="26" spans="1:9" x14ac:dyDescent="0.4">
      <c r="A26" s="12"/>
      <c r="B26" s="19"/>
      <c r="C26" s="20" t="s">
        <v>14</v>
      </c>
      <c r="D26" s="21" t="s">
        <v>15</v>
      </c>
      <c r="E26" s="22" t="s">
        <v>16</v>
      </c>
      <c r="F26" s="22" t="s">
        <v>17</v>
      </c>
      <c r="G26" s="22" t="s">
        <v>18</v>
      </c>
      <c r="H26" s="22" t="s">
        <v>19</v>
      </c>
      <c r="I26" s="22" t="s">
        <v>20</v>
      </c>
    </row>
    <row r="27" spans="1:9" ht="27.6" x14ac:dyDescent="0.4">
      <c r="A27" s="12"/>
      <c r="B27" s="23" t="s">
        <v>415</v>
      </c>
      <c r="C27" s="70" t="s">
        <v>46</v>
      </c>
      <c r="D27" s="295" t="s">
        <v>680</v>
      </c>
      <c r="E27" s="27">
        <v>942007</v>
      </c>
      <c r="F27" s="26">
        <f>341423+249</f>
        <v>341672</v>
      </c>
      <c r="G27" s="27">
        <v>163089</v>
      </c>
      <c r="H27" s="27"/>
      <c r="I27" s="27"/>
    </row>
    <row r="28" spans="1:9" x14ac:dyDescent="0.4">
      <c r="A28" s="12"/>
      <c r="B28" s="33" t="s">
        <v>416</v>
      </c>
      <c r="C28" s="33" t="s">
        <v>46</v>
      </c>
      <c r="D28" s="340" t="s">
        <v>680</v>
      </c>
      <c r="E28" s="151">
        <f>214/E27</f>
        <v>2.2717453267332409E-4</v>
      </c>
      <c r="F28" s="126">
        <v>6.9999999999999999E-4</v>
      </c>
      <c r="G28" s="32" t="s">
        <v>417</v>
      </c>
      <c r="H28" s="32"/>
      <c r="I28" s="32"/>
    </row>
    <row r="29" spans="1:9" x14ac:dyDescent="0.4">
      <c r="A29" s="12"/>
      <c r="B29" s="36" t="s">
        <v>418</v>
      </c>
      <c r="C29" s="36" t="s">
        <v>46</v>
      </c>
      <c r="D29" s="341" t="s">
        <v>680</v>
      </c>
      <c r="E29" s="152">
        <f>E33/E32</f>
        <v>1.0786489151873768E-3</v>
      </c>
      <c r="F29" s="41" t="s">
        <v>419</v>
      </c>
      <c r="G29" s="41" t="s">
        <v>420</v>
      </c>
      <c r="H29" s="41"/>
      <c r="I29" s="41"/>
    </row>
    <row r="30" spans="1:9" x14ac:dyDescent="0.4">
      <c r="A30" s="12"/>
      <c r="B30" s="48"/>
      <c r="C30" s="48"/>
      <c r="D30" s="48"/>
      <c r="E30" s="48"/>
      <c r="F30" s="153"/>
      <c r="G30" s="135"/>
      <c r="H30" s="135"/>
      <c r="I30" s="135"/>
    </row>
    <row r="31" spans="1:9" x14ac:dyDescent="0.4">
      <c r="A31" s="12"/>
      <c r="B31" s="19"/>
      <c r="C31" s="20" t="s">
        <v>14</v>
      </c>
      <c r="D31" s="21" t="s">
        <v>15</v>
      </c>
      <c r="E31" s="22" t="s">
        <v>16</v>
      </c>
      <c r="F31" s="22" t="s">
        <v>17</v>
      </c>
      <c r="G31" s="22" t="s">
        <v>18</v>
      </c>
      <c r="H31" s="22" t="s">
        <v>19</v>
      </c>
      <c r="I31" s="22" t="s">
        <v>20</v>
      </c>
    </row>
    <row r="32" spans="1:9" ht="27.6" x14ac:dyDescent="0.4">
      <c r="A32" s="12"/>
      <c r="B32" s="154" t="s">
        <v>421</v>
      </c>
      <c r="C32" s="23" t="s">
        <v>422</v>
      </c>
      <c r="D32" s="343" t="s">
        <v>680</v>
      </c>
      <c r="E32" s="27">
        <f>E27-E33</f>
        <v>940992</v>
      </c>
      <c r="F32" s="26"/>
      <c r="G32" s="27"/>
      <c r="H32" s="27"/>
      <c r="I32" s="27"/>
    </row>
    <row r="33" spans="1:9" ht="27.6" x14ac:dyDescent="0.4">
      <c r="A33" s="12"/>
      <c r="B33" s="155" t="s">
        <v>423</v>
      </c>
      <c r="C33" s="33" t="s">
        <v>422</v>
      </c>
      <c r="D33" s="340" t="s">
        <v>680</v>
      </c>
      <c r="E33" s="32">
        <v>1015</v>
      </c>
      <c r="F33" s="126"/>
      <c r="G33" s="32"/>
      <c r="H33" s="32"/>
      <c r="I33" s="32"/>
    </row>
    <row r="34" spans="1:9" x14ac:dyDescent="0.4">
      <c r="A34" s="12"/>
      <c r="B34" s="33" t="s">
        <v>424</v>
      </c>
      <c r="C34" s="33"/>
      <c r="D34" s="33"/>
      <c r="E34" s="145"/>
      <c r="F34" s="32"/>
      <c r="G34" s="32"/>
      <c r="H34" s="32"/>
      <c r="I34" s="32"/>
    </row>
    <row r="35" spans="1:9" x14ac:dyDescent="0.4">
      <c r="A35" s="12"/>
      <c r="B35" s="28" t="s">
        <v>425</v>
      </c>
      <c r="C35" s="33" t="s">
        <v>422</v>
      </c>
      <c r="D35" s="340" t="s">
        <v>680</v>
      </c>
      <c r="E35" s="32">
        <f>E32+E33</f>
        <v>942007</v>
      </c>
      <c r="F35" s="32"/>
      <c r="G35" s="32"/>
      <c r="H35" s="32"/>
      <c r="I35" s="32"/>
    </row>
    <row r="36" spans="1:9" x14ac:dyDescent="0.4">
      <c r="A36" s="12"/>
      <c r="B36" s="28" t="s">
        <v>426</v>
      </c>
      <c r="C36" s="33" t="s">
        <v>422</v>
      </c>
      <c r="D36" s="293" t="s">
        <v>358</v>
      </c>
      <c r="E36" s="32" t="s">
        <v>358</v>
      </c>
      <c r="F36" s="32"/>
      <c r="G36" s="32"/>
      <c r="H36" s="32"/>
      <c r="I36" s="32"/>
    </row>
    <row r="37" spans="1:9" x14ac:dyDescent="0.4">
      <c r="A37" s="12"/>
      <c r="B37" s="28" t="s">
        <v>427</v>
      </c>
      <c r="C37" s="33" t="s">
        <v>422</v>
      </c>
      <c r="D37" s="293" t="s">
        <v>358</v>
      </c>
      <c r="E37" s="32" t="s">
        <v>358</v>
      </c>
      <c r="F37" s="156"/>
      <c r="G37" s="156"/>
      <c r="H37" s="157"/>
      <c r="I37" s="157"/>
    </row>
    <row r="38" spans="1:9" x14ac:dyDescent="0.4">
      <c r="A38" s="12"/>
      <c r="B38" s="28" t="s">
        <v>428</v>
      </c>
      <c r="C38" s="33" t="s">
        <v>422</v>
      </c>
      <c r="D38" s="293" t="s">
        <v>358</v>
      </c>
      <c r="E38" s="32" t="s">
        <v>358</v>
      </c>
      <c r="F38" s="156"/>
      <c r="G38" s="156"/>
      <c r="H38" s="157"/>
      <c r="I38" s="157"/>
    </row>
    <row r="39" spans="1:9" x14ac:dyDescent="0.4">
      <c r="B39" s="33" t="s">
        <v>429</v>
      </c>
      <c r="C39" s="33"/>
      <c r="D39" s="33"/>
      <c r="E39" s="158"/>
      <c r="F39" s="33"/>
      <c r="G39" s="33"/>
      <c r="H39" s="33"/>
      <c r="I39" s="33"/>
    </row>
    <row r="40" spans="1:9" x14ac:dyDescent="0.4">
      <c r="B40" s="28" t="s">
        <v>430</v>
      </c>
      <c r="C40" s="33" t="s">
        <v>422</v>
      </c>
      <c r="D40" s="293" t="s">
        <v>358</v>
      </c>
      <c r="E40" s="32" t="s">
        <v>358</v>
      </c>
      <c r="F40" s="33"/>
      <c r="G40" s="33"/>
      <c r="H40" s="33"/>
      <c r="I40" s="33"/>
    </row>
    <row r="41" spans="1:9" x14ac:dyDescent="0.4">
      <c r="B41" s="28" t="s">
        <v>431</v>
      </c>
      <c r="C41" s="33" t="s">
        <v>422</v>
      </c>
      <c r="D41" s="293" t="s">
        <v>358</v>
      </c>
      <c r="E41" s="32" t="s">
        <v>358</v>
      </c>
      <c r="F41" s="33"/>
      <c r="G41" s="33"/>
      <c r="H41" s="33"/>
      <c r="I41" s="33"/>
    </row>
    <row r="42" spans="1:9" x14ac:dyDescent="0.4">
      <c r="B42" s="28" t="s">
        <v>432</v>
      </c>
      <c r="C42" s="33" t="s">
        <v>422</v>
      </c>
      <c r="D42" s="293" t="s">
        <v>358</v>
      </c>
      <c r="E42" s="32" t="s">
        <v>358</v>
      </c>
      <c r="F42" s="33"/>
      <c r="G42" s="33"/>
      <c r="H42" s="33"/>
      <c r="I42" s="33"/>
    </row>
    <row r="43" spans="1:9" x14ac:dyDescent="0.4">
      <c r="B43" s="28" t="s">
        <v>433</v>
      </c>
      <c r="C43" s="33" t="s">
        <v>422</v>
      </c>
      <c r="D43" s="293" t="s">
        <v>358</v>
      </c>
      <c r="E43" s="32" t="s">
        <v>358</v>
      </c>
      <c r="F43" s="33"/>
      <c r="G43" s="33"/>
      <c r="H43" s="33"/>
      <c r="I43" s="33"/>
    </row>
    <row r="44" spans="1:9" x14ac:dyDescent="0.4">
      <c r="B44" s="144" t="s">
        <v>434</v>
      </c>
      <c r="C44" s="33" t="s">
        <v>422</v>
      </c>
      <c r="D44" s="340" t="s">
        <v>680</v>
      </c>
      <c r="E44" s="32">
        <f>E32+E33</f>
        <v>942007</v>
      </c>
      <c r="F44" s="33"/>
      <c r="G44" s="33"/>
      <c r="H44" s="33"/>
      <c r="I44" s="33"/>
    </row>
    <row r="45" spans="1:9" x14ac:dyDescent="0.4">
      <c r="A45" s="12"/>
      <c r="B45" s="36" t="s">
        <v>435</v>
      </c>
      <c r="C45" s="117" t="s">
        <v>436</v>
      </c>
      <c r="D45" s="298" t="s">
        <v>358</v>
      </c>
      <c r="E45" s="41">
        <v>0</v>
      </c>
      <c r="F45" s="140"/>
      <c r="G45" s="41"/>
      <c r="H45" s="41"/>
      <c r="I45" s="41"/>
    </row>
    <row r="46" spans="1:9" x14ac:dyDescent="0.4">
      <c r="B46" s="11"/>
      <c r="C46" s="11"/>
      <c r="D46" s="11"/>
      <c r="E46" s="11"/>
      <c r="F46" s="11"/>
      <c r="G46" s="11"/>
      <c r="H46" s="11"/>
      <c r="I46" s="11"/>
    </row>
    <row r="47" spans="1:9" x14ac:dyDescent="0.4">
      <c r="B47" s="353" t="s">
        <v>437</v>
      </c>
      <c r="C47" s="354"/>
    </row>
  </sheetData>
  <mergeCells count="1">
    <mergeCell ref="B47:C47"/>
  </mergeCells>
  <pageMargins left="0.7" right="0.7" top="0.75" bottom="0.75" header="0.3" footer="0.3"/>
  <pageSetup paperSize="9"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7925B-2369-49DB-925C-B8E2B63AE013}">
  <sheetPr>
    <tabColor rgb="FF92D050"/>
    <pageSetUpPr fitToPage="1"/>
  </sheetPr>
  <dimension ref="A1:P11"/>
  <sheetViews>
    <sheetView zoomScale="85" zoomScaleNormal="85" workbookViewId="0">
      <selection activeCell="D16" sqref="D16"/>
    </sheetView>
  </sheetViews>
  <sheetFormatPr defaultRowHeight="16.2" x14ac:dyDescent="0.4"/>
  <cols>
    <col min="1" max="1" width="2.81640625" customWidth="1"/>
    <col min="2" max="2" width="33.36328125" customWidth="1"/>
    <col min="3" max="11" width="11.08984375" customWidth="1"/>
    <col min="12" max="12" width="13.90625" customWidth="1"/>
    <col min="13" max="16" width="11.08984375" customWidth="1"/>
  </cols>
  <sheetData>
    <row r="1" spans="1:16" x14ac:dyDescent="0.4">
      <c r="B1" s="10"/>
      <c r="C1" s="10"/>
      <c r="D1" s="10"/>
      <c r="E1" s="10"/>
      <c r="F1" s="10"/>
      <c r="G1" s="10"/>
      <c r="H1" s="10"/>
      <c r="I1" s="10"/>
      <c r="J1" s="10"/>
      <c r="K1" s="10"/>
    </row>
    <row r="2" spans="1:16" x14ac:dyDescent="0.4">
      <c r="B2" s="9" t="s">
        <v>456</v>
      </c>
      <c r="C2" s="10"/>
      <c r="D2" s="10"/>
      <c r="E2" s="10"/>
      <c r="F2" s="10"/>
      <c r="G2" s="10"/>
      <c r="H2" s="10"/>
      <c r="I2" s="10"/>
      <c r="J2" s="10"/>
      <c r="K2" s="10"/>
    </row>
    <row r="3" spans="1:16" x14ac:dyDescent="0.4">
      <c r="B3" s="11" t="s">
        <v>675</v>
      </c>
      <c r="C3" s="10"/>
      <c r="D3" s="10"/>
      <c r="E3" s="10"/>
      <c r="F3" s="10"/>
      <c r="G3" s="10"/>
      <c r="H3" s="10"/>
      <c r="I3" s="10"/>
      <c r="J3" s="10"/>
      <c r="K3" s="10"/>
    </row>
    <row r="4" spans="1:16" x14ac:dyDescent="0.4">
      <c r="B4" s="10"/>
      <c r="C4" s="10"/>
      <c r="D4" s="10"/>
      <c r="E4" s="10"/>
      <c r="F4" s="10"/>
      <c r="G4" s="10"/>
      <c r="H4" s="10"/>
      <c r="I4" s="10"/>
      <c r="J4" s="10"/>
      <c r="K4" s="10"/>
    </row>
    <row r="5" spans="1:16" x14ac:dyDescent="0.4">
      <c r="A5" s="160"/>
      <c r="B5" s="13" t="s">
        <v>438</v>
      </c>
      <c r="C5" s="11"/>
      <c r="D5" s="11"/>
      <c r="E5" s="15"/>
      <c r="F5" s="16"/>
      <c r="G5" s="16"/>
      <c r="H5" s="17"/>
      <c r="I5" s="17"/>
      <c r="J5" s="17"/>
      <c r="K5" s="18"/>
      <c r="L5" s="161"/>
      <c r="M5" s="161"/>
      <c r="N5" s="161"/>
      <c r="O5" s="161"/>
      <c r="P5" s="161"/>
    </row>
    <row r="6" spans="1:16" ht="27.6" x14ac:dyDescent="0.4">
      <c r="A6" s="160"/>
      <c r="B6" s="162" t="s">
        <v>439</v>
      </c>
      <c r="C6" s="11"/>
      <c r="D6" s="11"/>
      <c r="E6" s="15"/>
      <c r="F6" s="16"/>
      <c r="G6" s="16"/>
      <c r="H6" s="17"/>
      <c r="I6" s="17"/>
      <c r="J6" s="17"/>
      <c r="K6" s="18"/>
      <c r="L6" s="161"/>
      <c r="M6" s="161"/>
      <c r="N6" s="161"/>
      <c r="O6" s="161"/>
      <c r="P6" s="161"/>
    </row>
    <row r="7" spans="1:16" ht="55.2" x14ac:dyDescent="0.4">
      <c r="A7" s="160"/>
      <c r="B7" s="163" t="s">
        <v>440</v>
      </c>
      <c r="C7" s="163" t="s">
        <v>441</v>
      </c>
      <c r="D7" s="163" t="s">
        <v>442</v>
      </c>
      <c r="E7" s="163" t="s">
        <v>443</v>
      </c>
      <c r="F7" s="163" t="s">
        <v>444</v>
      </c>
      <c r="G7" s="163" t="s">
        <v>445</v>
      </c>
      <c r="H7" s="163" t="s">
        <v>677</v>
      </c>
      <c r="I7" s="163" t="s">
        <v>446</v>
      </c>
      <c r="J7" s="163" t="s">
        <v>447</v>
      </c>
      <c r="K7" s="163" t="s">
        <v>448</v>
      </c>
      <c r="L7" s="163" t="s">
        <v>449</v>
      </c>
      <c r="M7" s="163" t="s">
        <v>450</v>
      </c>
      <c r="N7" s="163" t="s">
        <v>451</v>
      </c>
      <c r="O7" s="163" t="s">
        <v>452</v>
      </c>
      <c r="P7" s="163" t="s">
        <v>453</v>
      </c>
    </row>
    <row r="8" spans="1:16" ht="110.4" x14ac:dyDescent="0.4">
      <c r="A8" s="278"/>
      <c r="B8" s="279" t="s">
        <v>454</v>
      </c>
      <c r="C8" s="279" t="s">
        <v>455</v>
      </c>
      <c r="D8" s="279" t="s">
        <v>456</v>
      </c>
      <c r="E8" s="279" t="s">
        <v>457</v>
      </c>
      <c r="F8" s="279" t="s">
        <v>458</v>
      </c>
      <c r="G8" s="329" t="s">
        <v>676</v>
      </c>
      <c r="H8" s="281">
        <v>984350</v>
      </c>
      <c r="I8" s="282" t="s">
        <v>459</v>
      </c>
      <c r="J8" s="279" t="s">
        <v>460</v>
      </c>
      <c r="K8" s="279" t="s">
        <v>461</v>
      </c>
      <c r="L8" s="279" t="s">
        <v>358</v>
      </c>
      <c r="M8" s="279" t="s">
        <v>462</v>
      </c>
      <c r="N8" s="279" t="s">
        <v>463</v>
      </c>
      <c r="O8" s="279" t="s">
        <v>464</v>
      </c>
      <c r="P8" s="279" t="s">
        <v>465</v>
      </c>
    </row>
    <row r="9" spans="1:16" ht="138" x14ac:dyDescent="0.4">
      <c r="A9" s="278"/>
      <c r="B9" s="279" t="s">
        <v>466</v>
      </c>
      <c r="C9" s="279" t="s">
        <v>467</v>
      </c>
      <c r="D9" s="279" t="s">
        <v>456</v>
      </c>
      <c r="E9" s="279" t="s">
        <v>457</v>
      </c>
      <c r="F9" s="279" t="s">
        <v>468</v>
      </c>
      <c r="G9" s="280" t="s">
        <v>469</v>
      </c>
      <c r="H9" s="281">
        <v>700930</v>
      </c>
      <c r="I9" s="279" t="s">
        <v>470</v>
      </c>
      <c r="J9" s="279" t="s">
        <v>471</v>
      </c>
      <c r="K9" s="279" t="s">
        <v>461</v>
      </c>
      <c r="L9" s="279" t="s">
        <v>358</v>
      </c>
      <c r="M9" s="279" t="s">
        <v>462</v>
      </c>
      <c r="N9" s="279" t="s">
        <v>463</v>
      </c>
      <c r="O9" s="279" t="s">
        <v>464</v>
      </c>
      <c r="P9" s="279" t="s">
        <v>465</v>
      </c>
    </row>
    <row r="10" spans="1:16" ht="151.80000000000001" x14ac:dyDescent="0.4">
      <c r="A10" s="278"/>
      <c r="B10" s="279" t="s">
        <v>472</v>
      </c>
      <c r="C10" s="279" t="s">
        <v>473</v>
      </c>
      <c r="D10" s="279" t="s">
        <v>456</v>
      </c>
      <c r="E10" s="279" t="s">
        <v>474</v>
      </c>
      <c r="F10" s="279" t="s">
        <v>468</v>
      </c>
      <c r="G10" s="280" t="s">
        <v>475</v>
      </c>
      <c r="H10" s="281">
        <v>59407</v>
      </c>
      <c r="I10" s="279" t="s">
        <v>470</v>
      </c>
      <c r="J10" s="279" t="s">
        <v>476</v>
      </c>
      <c r="K10" s="279" t="s">
        <v>477</v>
      </c>
      <c r="L10" s="279" t="s">
        <v>358</v>
      </c>
      <c r="M10" s="279" t="s">
        <v>462</v>
      </c>
      <c r="N10" s="279" t="s">
        <v>463</v>
      </c>
      <c r="O10" s="279" t="s">
        <v>464</v>
      </c>
      <c r="P10" s="279" t="s">
        <v>465</v>
      </c>
    </row>
    <row r="11" spans="1:16" ht="151.80000000000001" x14ac:dyDescent="0.4">
      <c r="B11" s="279" t="s">
        <v>478</v>
      </c>
      <c r="C11" s="279" t="s">
        <v>467</v>
      </c>
      <c r="D11" s="279" t="s">
        <v>456</v>
      </c>
      <c r="E11" s="279" t="s">
        <v>479</v>
      </c>
      <c r="F11" s="279" t="s">
        <v>468</v>
      </c>
      <c r="G11" s="280" t="s">
        <v>480</v>
      </c>
      <c r="H11" s="281">
        <v>0</v>
      </c>
      <c r="I11" s="283" t="s">
        <v>470</v>
      </c>
      <c r="J11" s="279" t="s">
        <v>476</v>
      </c>
      <c r="K11" s="283" t="s">
        <v>477</v>
      </c>
      <c r="L11" s="279" t="s">
        <v>358</v>
      </c>
      <c r="M11" s="283" t="s">
        <v>462</v>
      </c>
      <c r="N11" s="283" t="s">
        <v>463</v>
      </c>
      <c r="O11" s="279" t="s">
        <v>464</v>
      </c>
      <c r="P11" s="279" t="s">
        <v>465</v>
      </c>
    </row>
  </sheetData>
  <pageMargins left="0.7" right="0.7" top="0.75" bottom="0.75" header="0.3" footer="0.3"/>
  <pageSetup paperSize="9" scale="3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a_x0020_and_x0020_Time xmlns="7807e42d-b16d-4f52-9c4b-83b0c992c2ce" xsi:nil="true"/>
    <TaxCatchAll xmlns="6cfe2b8b-1ba4-403a-ad9f-33ebe995f12b" xsi:nil="true"/>
    <_ip_UnifiedCompliancePolicyProperties xmlns="http://schemas.microsoft.com/sharepoint/v3" xsi:nil="true"/>
    <lcf76f155ced4ddcb4097134ff3c332f xmlns="7807e42d-b16d-4f52-9c4b-83b0c992c2c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6D8F10900661488C5F7E7BC2753056" ma:contentTypeVersion="21" ma:contentTypeDescription="Create a new document." ma:contentTypeScope="" ma:versionID="fcf6db496c476506a06600b0e87e9e82">
  <xsd:schema xmlns:xsd="http://www.w3.org/2001/XMLSchema" xmlns:xs="http://www.w3.org/2001/XMLSchema" xmlns:p="http://schemas.microsoft.com/office/2006/metadata/properties" xmlns:ns1="http://schemas.microsoft.com/sharepoint/v3" xmlns:ns2="7807e42d-b16d-4f52-9c4b-83b0c992c2ce" xmlns:ns3="6cfe2b8b-1ba4-403a-ad9f-33ebe995f12b" targetNamespace="http://schemas.microsoft.com/office/2006/metadata/properties" ma:root="true" ma:fieldsID="1ef5d0746e60d5739eb937d9b5f13b01" ns1:_="" ns2:_="" ns3:_="">
    <xsd:import namespace="http://schemas.microsoft.com/sharepoint/v3"/>
    <xsd:import namespace="7807e42d-b16d-4f52-9c4b-83b0c992c2ce"/>
    <xsd:import namespace="6cfe2b8b-1ba4-403a-ad9f-33ebe995f12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Data_x0020_and_x0020_Time"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07e42d-b16d-4f52-9c4b-83b0c992c2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0fc67f-c577-42a4-a6a9-01988ea79dd9" ma:termSetId="09814cd3-568e-fe90-9814-8d621ff8fb84" ma:anchorId="fba54fb3-c3e1-fe81-a776-ca4b69148c4d" ma:open="true" ma:isKeyword="false">
      <xsd:complexType>
        <xsd:sequence>
          <xsd:element ref="pc:Terms" minOccurs="0" maxOccurs="1"/>
        </xsd:sequence>
      </xsd:complexType>
    </xsd:element>
    <xsd:element name="Data_x0020_and_x0020_Time" ma:index="23" nillable="true" ma:displayName="Data and Time" ma:format="DateOnly" ma:internalName="Data_x0020_and_x0020_Time">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fe2b8b-1ba4-403a-ad9f-33ebe995f12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fa62a72-9c08-498c-96e5-534e42397aaf}" ma:internalName="TaxCatchAll" ma:showField="CatchAllData" ma:web="6cfe2b8b-1ba4-403a-ad9f-33ebe995f1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E0C3B-C218-4643-BC86-96958CBC96C7}">
  <ds:schemaRefs>
    <ds:schemaRef ds:uri="http://schemas.microsoft.com/office/infopath/2007/PartnerControls"/>
    <ds:schemaRef ds:uri="6cfe2b8b-1ba4-403a-ad9f-33ebe995f12b"/>
    <ds:schemaRef ds:uri="http://schemas.microsoft.com/office/2006/documentManagement/types"/>
    <ds:schemaRef ds:uri="http://schemas.microsoft.com/sharepoint/v3"/>
    <ds:schemaRef ds:uri="http://purl.org/dc/dcmitype/"/>
    <ds:schemaRef ds:uri="http://purl.org/dc/elements/1.1/"/>
    <ds:schemaRef ds:uri="http://purl.org/dc/terms/"/>
    <ds:schemaRef ds:uri="http://schemas.microsoft.com/office/2006/metadata/properties"/>
    <ds:schemaRef ds:uri="http://schemas.openxmlformats.org/package/2006/metadata/core-properties"/>
    <ds:schemaRef ds:uri="7807e42d-b16d-4f52-9c4b-83b0c992c2ce"/>
    <ds:schemaRef ds:uri="http://www.w3.org/XML/1998/namespace"/>
  </ds:schemaRefs>
</ds:datastoreItem>
</file>

<file path=customXml/itemProps2.xml><?xml version="1.0" encoding="utf-8"?>
<ds:datastoreItem xmlns:ds="http://schemas.openxmlformats.org/officeDocument/2006/customXml" ds:itemID="{6C33AD1B-0676-4763-89D8-40FBF430B279}">
  <ds:schemaRefs>
    <ds:schemaRef ds:uri="http://schemas.microsoft.com/sharepoint/v3/contenttype/forms"/>
  </ds:schemaRefs>
</ds:datastoreItem>
</file>

<file path=customXml/itemProps3.xml><?xml version="1.0" encoding="utf-8"?>
<ds:datastoreItem xmlns:ds="http://schemas.openxmlformats.org/officeDocument/2006/customXml" ds:itemID="{5BE881F4-7475-4035-97A2-18BDD5ABA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07e42d-b16d-4f52-9c4b-83b0c992c2ce"/>
    <ds:schemaRef ds:uri="6cfe2b8b-1ba4-403a-ad9f-33ebe995f1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Home</vt:lpstr>
      <vt:lpstr>Activity and economic data</vt:lpstr>
      <vt:lpstr>SASB</vt:lpstr>
      <vt:lpstr>GRI Index</vt:lpstr>
      <vt:lpstr>TCFD</vt:lpstr>
      <vt:lpstr>Air quality</vt:lpstr>
      <vt:lpstr>Nature and biodiversity</vt:lpstr>
      <vt:lpstr>Energy and decarbonisation</vt:lpstr>
      <vt:lpstr>Tailings management</vt:lpstr>
      <vt:lpstr>Waste and hazardous materials</vt:lpstr>
      <vt:lpstr>Water stewardship</vt:lpstr>
      <vt:lpstr>Aboriginal cultural heritage</vt:lpstr>
      <vt:lpstr>Community relations</vt:lpstr>
      <vt:lpstr>Health and safety</vt:lpstr>
      <vt:lpstr>Diversity, equity and inclusion</vt:lpstr>
      <vt:lpstr>Employment profile</vt:lpstr>
      <vt:lpstr>Talent attraction and retention</vt:lpstr>
      <vt:lpstr>Ethics, risk and compliance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Rowan Clarke</dc:creator>
  <cp:keywords/>
  <dc:description/>
  <cp:lastModifiedBy>Kylie Arthur</cp:lastModifiedBy>
  <cp:revision/>
  <cp:lastPrinted>2025-08-28T07:36:27Z</cp:lastPrinted>
  <dcterms:created xsi:type="dcterms:W3CDTF">2025-05-05T07:12:32Z</dcterms:created>
  <dcterms:modified xsi:type="dcterms:W3CDTF">2025-09-24T07:06:48Z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0x010100516D8F10900661488C5F7E7BC2753056</vt:lpwstr>
  </property>
  <property fmtid="{D5CDD505-2E9C-101B-9397-08002B2CF9AE}" pid="3" name="MediaServiceImageTags">
    <vt:lpwstr/>
  </property>
  <property fmtid="{D5CDD505-2E9C-101B-9397-08002B2CF9AE}" pid="4" name="MSIP_Label_88cabcce-7046-4798-bc11-6985ec136770_Enabled">
    <vt:lpwstr>true</vt:lpwstr>
  </property>
  <property fmtid="{D5CDD505-2E9C-101B-9397-08002B2CF9AE}" pid="5" name="MSIP_Label_88cabcce-7046-4798-bc11-6985ec136770_SetDate">
    <vt:lpwstr>2025-06-04T06:31:37Z</vt:lpwstr>
  </property>
  <property fmtid="{D5CDD505-2E9C-101B-9397-08002B2CF9AE}" pid="6" name="MSIP_Label_88cabcce-7046-4798-bc11-6985ec136770_Method">
    <vt:lpwstr>Standard</vt:lpwstr>
  </property>
  <property fmtid="{D5CDD505-2E9C-101B-9397-08002B2CF9AE}" pid="7" name="MSIP_Label_88cabcce-7046-4798-bc11-6985ec136770_Name">
    <vt:lpwstr>defa4170-0d19-0005-0003-bc88714345d2</vt:lpwstr>
  </property>
  <property fmtid="{D5CDD505-2E9C-101B-9397-08002B2CF9AE}" pid="8" name="MSIP_Label_88cabcce-7046-4798-bc11-6985ec136770_SiteId">
    <vt:lpwstr>159343fa-29b0-46d9-a910-33cf2fa691b5</vt:lpwstr>
  </property>
  <property fmtid="{D5CDD505-2E9C-101B-9397-08002B2CF9AE}" pid="9" name="MSIP_Label_88cabcce-7046-4798-bc11-6985ec136770_ActionId">
    <vt:lpwstr>448245b1-1103-477b-8ede-f8fd9855d564</vt:lpwstr>
  </property>
  <property fmtid="{D5CDD505-2E9C-101B-9397-08002B2CF9AE}" pid="10" name="MSIP_Label_88cabcce-7046-4798-bc11-6985ec136770_ContentBits">
    <vt:lpwstr>0</vt:lpwstr>
  </property>
  <property fmtid="{D5CDD505-2E9C-101B-9397-08002B2CF9AE}" pid="11" name="MSIP_Label_88cabcce-7046-4798-bc11-6985ec136770_Tag">
    <vt:lpwstr>10, 3, 0, 2</vt:lpwstr>
  </property>
</Properties>
</file>